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Half Moon Bay\kit\"/>
    </mc:Choice>
  </mc:AlternateContent>
  <xr:revisionPtr revIDLastSave="0" documentId="13_ncr:1_{DC4FB0BB-8E28-4564-9A4F-7D9F8344E26C}" xr6:coauthVersionLast="32" xr6:coauthVersionMax="32" xr10:uidLastSave="{00000000-0000-0000-0000-000000000000}"/>
  <bookViews>
    <workbookView xWindow="0" yWindow="0" windowWidth="23040" windowHeight="8808" activeTab="2" xr2:uid="{00000000-000D-0000-FFFF-FFFF00000000}"/>
  </bookViews>
  <sheets>
    <sheet name="Instructions" sheetId="4" r:id="rId1"/>
    <sheet name="Assignments" sheetId="1" r:id="rId2"/>
    <sheet name="4-district balance" sheetId="2" r:id="rId3"/>
  </sheets>
  <definedNames>
    <definedName name="Pop_Units">Assignments!$B$5:$H$5</definedName>
    <definedName name="_xlnm.Print_Area" localSheetId="1">Assignments!$B$4:$T$51</definedName>
    <definedName name="_xlnm.Print_Titles" localSheetId="1">Assignments!$5:$5</definedName>
  </definedNames>
  <calcPr calcId="179017"/>
</workbook>
</file>

<file path=xl/calcChain.xml><?xml version="1.0" encoding="utf-8"?>
<calcChain xmlns="http://schemas.openxmlformats.org/spreadsheetml/2006/main"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AL5" i="1" l="1"/>
  <c r="F8" i="2"/>
  <c r="E8" i="2"/>
  <c r="K7" i="2"/>
  <c r="L7" i="2"/>
  <c r="H2" i="1" l="1"/>
  <c r="K2" i="1"/>
  <c r="L22" i="2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AO5" i="1"/>
  <c r="L13" i="2"/>
  <c r="K10" i="2"/>
  <c r="L10" i="2"/>
  <c r="L12" i="2"/>
  <c r="K12" i="2"/>
  <c r="K13" i="2"/>
  <c r="K11" i="2"/>
  <c r="L11" i="2"/>
  <c r="D8" i="2"/>
  <c r="C8" i="2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H8" i="2" s="1"/>
  <c r="G1" i="2" s="1"/>
  <c r="AP5" i="1" l="1"/>
  <c r="E9" i="2"/>
  <c r="AM5" i="1"/>
  <c r="F9" i="2"/>
  <c r="J7" i="2"/>
  <c r="I7" i="2"/>
  <c r="L9" i="2" l="1"/>
  <c r="L2" i="1"/>
  <c r="K9" i="2"/>
  <c r="I2" i="1"/>
  <c r="N17" i="2"/>
  <c r="I17" i="2" l="1"/>
  <c r="J12" i="2"/>
  <c r="I12" i="2"/>
  <c r="J17" i="2"/>
  <c r="N22" i="2"/>
  <c r="G11" i="2"/>
  <c r="N26" i="2"/>
  <c r="N25" i="2"/>
  <c r="N24" i="2"/>
  <c r="N18" i="2"/>
  <c r="N16" i="2"/>
  <c r="N15" i="2"/>
  <c r="N10" i="2" l="1"/>
  <c r="N12" i="2"/>
  <c r="G10" i="2"/>
  <c r="J10" i="2"/>
  <c r="G17" i="2"/>
  <c r="I10" i="2"/>
  <c r="N20" i="2"/>
  <c r="N21" i="2"/>
  <c r="G12" i="2"/>
  <c r="J16" i="2"/>
  <c r="I20" i="2"/>
  <c r="J11" i="2"/>
  <c r="J20" i="2"/>
  <c r="I15" i="2"/>
  <c r="I13" i="2"/>
  <c r="I18" i="2"/>
  <c r="G22" i="2"/>
  <c r="I11" i="2"/>
  <c r="I16" i="2"/>
  <c r="I25" i="2"/>
  <c r="I24" i="2"/>
  <c r="J18" i="2"/>
  <c r="I21" i="2"/>
  <c r="G14" i="2"/>
  <c r="G24" i="2"/>
  <c r="J22" i="2"/>
  <c r="G18" i="2"/>
  <c r="B2" i="1"/>
  <c r="G15" i="2"/>
  <c r="J13" i="2"/>
  <c r="G25" i="2"/>
  <c r="G19" i="2"/>
  <c r="I22" i="2"/>
  <c r="E2" i="1"/>
  <c r="J26" i="2"/>
  <c r="G26" i="2"/>
  <c r="G20" i="2"/>
  <c r="J21" i="2"/>
  <c r="G8" i="2"/>
  <c r="N11" i="2"/>
  <c r="N13" i="2"/>
  <c r="G21" i="2"/>
  <c r="G16" i="2"/>
  <c r="J25" i="2"/>
  <c r="J24" i="2"/>
  <c r="G13" i="2"/>
  <c r="I26" i="2"/>
  <c r="J15" i="2"/>
  <c r="G23" i="2"/>
  <c r="M10" i="2" l="1"/>
  <c r="M12" i="2"/>
  <c r="M17" i="2"/>
  <c r="M18" i="2"/>
  <c r="M22" i="2"/>
  <c r="M13" i="2"/>
  <c r="M16" i="2"/>
  <c r="C9" i="2"/>
  <c r="D9" i="2"/>
  <c r="M21" i="2"/>
  <c r="M24" i="2"/>
  <c r="M15" i="2"/>
  <c r="M26" i="2"/>
  <c r="M20" i="2"/>
  <c r="M11" i="2"/>
  <c r="M25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<sst xmlns="http://schemas.openxmlformats.org/spreadsheetml/2006/main" count="84" uniqueCount="59">
  <si>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</si>
  <si>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</si>
  <si>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</si>
  <si>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</si>
  <si>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</si>
  <si>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</si>
  <si>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</si>
  <si>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</si>
  <si>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</si>
  <si>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</si>
  <si>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</si>
  <si>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</si>
  <si>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</si>
  <si>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</si>
  <si>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</si>
  <si>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</si>
  <si>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</si>
  <si>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</si>
  <si>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</si>
  <si>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</si>
  <si>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</si>
  <si>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</si>
  <si>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</si>
  <si>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</si>
  <si>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</si>
  <si>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</si>
  <si>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</si>
  <si>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</si>
  <si>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</si>
  <si>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</si>
  <si>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</si>
  <si>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</si>
  <si>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</si>
  <si>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</si>
  <si>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</si>
  <si>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</si>
  <si>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</si>
  <si>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</si>
  <si>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</si>
  <si>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</si>
  <si>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</si>
  <si>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</si>
  <si>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</si>
  <si>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</si>
  <si>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</si>
  <si>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</si>
  <si>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</si>
  <si>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</si>
  <si>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</si>
  <si>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</si>
  <si>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D6:</t>
  </si>
  <si>
    <t>D7:</t>
  </si>
  <si>
    <t>When complete, please email this file to Ventura@NDCresearch.com</t>
  </si>
  <si>
    <t>City of Half Moon Bay 2018 Public Participation Kit</t>
  </si>
  <si>
    <t>a given population unit. Then check the results of your assignments on the "5-district balance" worksheet tab, which</t>
  </si>
  <si>
    <t>Nov. 2016 Registration</t>
  </si>
  <si>
    <t>Nov. 2016 Voters</t>
  </si>
  <si>
    <t>2) On the "Assignments" worksheet tab, enter the letter for the district (1, 2, 3, or 4) where you wish to assign</t>
  </si>
  <si>
    <t>District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</si>
</sst>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9" fillId="0" borderId="22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9" fillId="0" borderId="18" xfId="0" applyFont="1" applyFill="1" applyBorder="1" applyAlignment="1" applyProtection="1">
      <protection locked="0"/>
    </xf>
    <xf numFmtId="0" fontId="8" fillId="4" borderId="2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A8" sqref="A8"/>
    </sheetView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5</v>
      </c>
    </row>
    <row r="3" spans="1:8" x14ac:dyDescent="0.6">
      <c r="A3" s="2" t="s">
        <v>6</v>
      </c>
    </row>
    <row r="5" spans="1:8" x14ac:dyDescent="0.6">
      <c r="A5" s="2" t="s">
        <v>7</v>
      </c>
    </row>
    <row r="6" spans="1:8" x14ac:dyDescent="0.6">
      <c r="A6" s="2" t="s">
        <v>8</v>
      </c>
    </row>
    <row r="7" spans="1:8" x14ac:dyDescent="0.6">
      <c r="A7" s="2" t="s">
        <v>57</v>
      </c>
    </row>
    <row r="8" spans="1:8" x14ac:dyDescent="0.6">
      <c r="B8" s="2" t="s">
        <v>54</v>
      </c>
    </row>
    <row r="9" spans="1:8" x14ac:dyDescent="0.6">
      <c r="B9" s="2" t="s">
        <v>9</v>
      </c>
    </row>
    <row r="11" spans="1:8" x14ac:dyDescent="0.6">
      <c r="A11" s="1" t="s">
        <v>10</v>
      </c>
      <c r="B11" s="2" t="s">
        <v>11</v>
      </c>
    </row>
    <row r="12" spans="1:8" x14ac:dyDescent="0.6">
      <c r="B12" s="2" t="s">
        <v>12</v>
      </c>
      <c r="G12" s="3" t="s">
        <v>13</v>
      </c>
      <c r="H12" s="2" t="s">
        <v>14</v>
      </c>
    </row>
    <row r="14" spans="1:8" x14ac:dyDescent="0.6">
      <c r="A14" s="1" t="s">
        <v>15</v>
      </c>
    </row>
    <row r="15" spans="1:8" x14ac:dyDescent="0.6">
      <c r="B15" s="2" t="s">
        <v>52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3203125" defaultRowHeight="11.7" x14ac:dyDescent="0.45"/>
  <cols>
    <col min="1" max="1" width="6.1640625" style="36" bestFit="1" customWidth="1"/>
    <col min="2" max="2" width="4.83203125" style="36" bestFit="1" customWidth="1"/>
    <col min="3" max="5" width="6.27734375" style="36" customWidth="1"/>
    <col min="6" max="6" width="4.83203125" style="36" customWidth="1"/>
    <col min="7" max="7" width="6.27734375" style="43" customWidth="1"/>
    <col min="8" max="10" width="6.27734375" style="36" customWidth="1"/>
    <col min="11" max="11" width="5.44140625" style="36" customWidth="1"/>
    <col min="12" max="12" width="6.27734375" style="43" customWidth="1"/>
    <col min="13" max="20" width="6.27734375" style="36" customWidth="1"/>
    <col min="21" max="21" width="6.83203125" style="5"/>
    <col min="22" max="22" width="3.44140625" style="5" bestFit="1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31" width="3.5546875" style="5" customWidth="1"/>
    <col min="32" max="33" width="6.5546875" style="5" customWidth="1"/>
    <col min="34" max="16384" width="6.83203125" style="5"/>
  </cols>
  <sheetData>
    <row r="1" spans="1:42" ht="12.6" customHeight="1" thickBot="1" x14ac:dyDescent="0.5">
      <c r="A1" s="83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79"/>
      <c r="N1" s="79"/>
      <c r="O1" s="79"/>
      <c r="P1" s="79"/>
      <c r="Q1" s="79"/>
      <c r="R1" s="5"/>
      <c r="S1" s="5"/>
      <c r="T1" s="5"/>
    </row>
    <row r="2" spans="1:42" ht="12" thickBot="1" x14ac:dyDescent="0.5">
      <c r="A2" s="39" t="s">
        <v>41</v>
      </c>
      <c r="B2" s="37">
        <f>'4-district balance'!$C$8</f>
        <v>0</v>
      </c>
      <c r="C2" s="37">
        <f>'4-district balance'!$C$9</f>
        <v>-2831</v>
      </c>
      <c r="D2" s="39" t="s">
        <v>40</v>
      </c>
      <c r="E2" s="37">
        <f>'4-district balance'!$D$8</f>
        <v>0</v>
      </c>
      <c r="F2" s="37">
        <f>'4-district balance'!$D$9</f>
        <v>-2831</v>
      </c>
      <c r="G2" s="39" t="s">
        <v>42</v>
      </c>
      <c r="H2" s="37">
        <f>'4-district balance'!$E$8</f>
        <v>0</v>
      </c>
      <c r="I2" s="37">
        <f>'4-district balance'!$E$9</f>
        <v>-2831</v>
      </c>
      <c r="J2" s="39" t="s">
        <v>43</v>
      </c>
      <c r="K2" s="37">
        <f>'4-district balance'!$F$8</f>
        <v>0</v>
      </c>
      <c r="L2" s="38">
        <f>'4-district balance'!$F$9</f>
        <v>-2831</v>
      </c>
      <c r="M2" s="79"/>
      <c r="N2" s="79"/>
      <c r="O2" s="79"/>
      <c r="P2" s="79"/>
      <c r="Q2" s="79"/>
      <c r="R2" s="5"/>
      <c r="S2" s="5"/>
      <c r="T2" s="5"/>
    </row>
    <row r="3" spans="1:42" x14ac:dyDescent="0.45">
      <c r="G3" s="78"/>
      <c r="L3" s="78"/>
    </row>
    <row r="4" spans="1:42" ht="13.5" customHeight="1" thickBot="1" x14ac:dyDescent="0.5">
      <c r="A4" s="59"/>
      <c r="B4" s="70" t="s">
        <v>46</v>
      </c>
      <c r="C4" s="85" t="s">
        <v>17</v>
      </c>
      <c r="D4" s="86"/>
      <c r="E4" s="86"/>
      <c r="F4" s="86"/>
      <c r="G4" s="86"/>
      <c r="H4" s="87" t="s">
        <v>22</v>
      </c>
      <c r="I4" s="86"/>
      <c r="J4" s="86"/>
      <c r="K4" s="86"/>
      <c r="L4" s="86"/>
      <c r="M4" s="86" t="s">
        <v>55</v>
      </c>
      <c r="N4" s="86"/>
      <c r="O4" s="86"/>
      <c r="P4" s="86"/>
      <c r="Q4" s="87" t="s">
        <v>56</v>
      </c>
      <c r="R4" s="86"/>
      <c r="S4" s="86"/>
      <c r="T4" s="88"/>
    </row>
    <row r="5" spans="1:42" s="4" customFormat="1" ht="23.7" thickBot="1" x14ac:dyDescent="0.5">
      <c r="A5" s="66" t="s">
        <v>58</v>
      </c>
      <c r="B5" s="67" t="s">
        <v>47</v>
      </c>
      <c r="C5" s="71" t="s">
        <v>16</v>
      </c>
      <c r="D5" s="72" t="s">
        <v>21</v>
      </c>
      <c r="E5" s="68" t="s">
        <v>0</v>
      </c>
      <c r="F5" s="68" t="s">
        <v>49</v>
      </c>
      <c r="G5" s="73" t="s">
        <v>19</v>
      </c>
      <c r="H5" s="74" t="s">
        <v>23</v>
      </c>
      <c r="I5" s="68" t="s">
        <v>24</v>
      </c>
      <c r="J5" s="68" t="s">
        <v>25</v>
      </c>
      <c r="K5" s="68" t="s">
        <v>49</v>
      </c>
      <c r="L5" s="73" t="s">
        <v>26</v>
      </c>
      <c r="M5" s="68" t="s">
        <v>23</v>
      </c>
      <c r="N5" s="68" t="s">
        <v>27</v>
      </c>
      <c r="O5" s="69" t="s">
        <v>28</v>
      </c>
      <c r="P5" s="69" t="s">
        <v>29</v>
      </c>
      <c r="Q5" s="66" t="s">
        <v>23</v>
      </c>
      <c r="R5" s="69" t="s">
        <v>27</v>
      </c>
      <c r="S5" s="69" t="s">
        <v>28</v>
      </c>
      <c r="T5" s="75" t="s">
        <v>29</v>
      </c>
      <c r="AK5" s="39" t="s">
        <v>50</v>
      </c>
      <c r="AL5" s="37" t="e">
        <f>'4-district balance'!#REF!</f>
        <v>#REF!</v>
      </c>
      <c r="AM5" s="38" t="e">
        <f>'4-district balance'!#REF!</f>
        <v>#REF!</v>
      </c>
      <c r="AN5" s="39" t="s">
        <v>51</v>
      </c>
      <c r="AO5" s="37" t="e">
        <f>'4-district balance'!#REF!</f>
        <v>#REF!</v>
      </c>
      <c r="AP5" s="38" t="e">
        <f>'4-district balance'!#REF!</f>
        <v>#REF!</v>
      </c>
    </row>
    <row r="6" spans="1:42" x14ac:dyDescent="0.45">
      <c r="A6" s="60"/>
      <c r="B6" s="40">
        <v>1</v>
      </c>
      <c r="C6" s="63">
        <v>168</v>
      </c>
      <c r="D6" s="40">
        <v>18</v>
      </c>
      <c r="E6" s="40">
        <v>143</v>
      </c>
      <c r="F6" s="40">
        <v>0</v>
      </c>
      <c r="G6" s="64">
        <v>3</v>
      </c>
      <c r="H6" s="63">
        <v>113.722414</v>
      </c>
      <c r="I6" s="40">
        <v>0.50632900000000003</v>
      </c>
      <c r="J6" s="40">
        <v>111.11081900000001</v>
      </c>
      <c r="K6" s="40">
        <v>0</v>
      </c>
      <c r="L6" s="64">
        <v>2.1052629999999999</v>
      </c>
      <c r="M6" s="40">
        <v>129.956401</v>
      </c>
      <c r="N6" s="40">
        <v>7.19536</v>
      </c>
      <c r="O6" s="41">
        <v>1.3608</v>
      </c>
      <c r="P6" s="41">
        <v>0.51029999999999998</v>
      </c>
      <c r="Q6" s="65">
        <v>110.22480400000001</v>
      </c>
      <c r="R6" s="41">
        <v>6.0592499999999996</v>
      </c>
      <c r="S6" s="41">
        <v>1.7010000000000001</v>
      </c>
      <c r="T6" s="61">
        <v>0.3402</v>
      </c>
    </row>
    <row r="7" spans="1:42" x14ac:dyDescent="0.45">
      <c r="A7" s="62"/>
      <c r="B7" s="40">
        <v>2</v>
      </c>
      <c r="C7" s="63">
        <v>320</v>
      </c>
      <c r="D7" s="40">
        <v>36</v>
      </c>
      <c r="E7" s="40">
        <v>256</v>
      </c>
      <c r="F7" s="40">
        <v>6</v>
      </c>
      <c r="G7" s="64">
        <v>16</v>
      </c>
      <c r="H7" s="63">
        <v>238.16605300000001</v>
      </c>
      <c r="I7" s="40">
        <v>1.1139239999999999</v>
      </c>
      <c r="J7" s="40">
        <v>191.52580900000001</v>
      </c>
      <c r="K7" s="40">
        <v>0</v>
      </c>
      <c r="L7" s="64">
        <v>10.526316</v>
      </c>
      <c r="M7" s="40">
        <v>233.93679900000001</v>
      </c>
      <c r="N7" s="40">
        <v>12.952494</v>
      </c>
      <c r="O7" s="41">
        <v>2.4496000000000002</v>
      </c>
      <c r="P7" s="41">
        <v>0.91859999999999997</v>
      </c>
      <c r="Q7" s="65">
        <v>198.41759999999999</v>
      </c>
      <c r="R7" s="41">
        <v>10.907363</v>
      </c>
      <c r="S7" s="41">
        <v>3.0619999999999998</v>
      </c>
      <c r="T7" s="61">
        <v>0.61240000000000006</v>
      </c>
    </row>
    <row r="8" spans="1:42" x14ac:dyDescent="0.45">
      <c r="A8" s="62"/>
      <c r="B8" s="40">
        <v>3</v>
      </c>
      <c r="C8" s="63">
        <v>465</v>
      </c>
      <c r="D8" s="40">
        <v>33</v>
      </c>
      <c r="E8" s="40">
        <v>389</v>
      </c>
      <c r="F8" s="40">
        <v>2</v>
      </c>
      <c r="G8" s="64">
        <v>38</v>
      </c>
      <c r="H8" s="63">
        <v>432.93845299999998</v>
      </c>
      <c r="I8" s="40">
        <v>24.516127999999998</v>
      </c>
      <c r="J8" s="40">
        <v>347.18094600000001</v>
      </c>
      <c r="K8" s="40">
        <v>0.66666700000000001</v>
      </c>
      <c r="L8" s="64">
        <v>60.574713000000003</v>
      </c>
      <c r="M8" s="40">
        <v>441.002995</v>
      </c>
      <c r="N8" s="40">
        <v>26.332225999999999</v>
      </c>
      <c r="O8" s="41">
        <v>4.9755000000000003</v>
      </c>
      <c r="P8" s="41">
        <v>2.2185000000000001</v>
      </c>
      <c r="Q8" s="65">
        <v>374.372997</v>
      </c>
      <c r="R8" s="41">
        <v>22.249645000000001</v>
      </c>
      <c r="S8" s="41">
        <v>5.9414999999999996</v>
      </c>
      <c r="T8" s="61">
        <v>1.5645</v>
      </c>
    </row>
    <row r="9" spans="1:42" x14ac:dyDescent="0.45">
      <c r="A9" s="62"/>
      <c r="B9" s="40">
        <v>4</v>
      </c>
      <c r="C9" s="63">
        <v>262</v>
      </c>
      <c r="D9" s="40">
        <v>80</v>
      </c>
      <c r="E9" s="40">
        <v>147</v>
      </c>
      <c r="F9" s="40">
        <v>4</v>
      </c>
      <c r="G9" s="64">
        <v>26</v>
      </c>
      <c r="H9" s="63">
        <v>240.209003</v>
      </c>
      <c r="I9" s="40">
        <v>18.983051</v>
      </c>
      <c r="J9" s="40">
        <v>181.61484300000001</v>
      </c>
      <c r="K9" s="40">
        <v>5</v>
      </c>
      <c r="L9" s="64">
        <v>31.944447</v>
      </c>
      <c r="M9" s="40">
        <v>122.03939699999999</v>
      </c>
      <c r="N9" s="40">
        <v>31.309244</v>
      </c>
      <c r="O9" s="41">
        <v>2.9498000000000002</v>
      </c>
      <c r="P9" s="41">
        <v>2.8812000000000002</v>
      </c>
      <c r="Q9" s="65">
        <v>98.852602000000005</v>
      </c>
      <c r="R9" s="41">
        <v>22.603746999999998</v>
      </c>
      <c r="S9" s="41">
        <v>3.3614000000000002</v>
      </c>
      <c r="T9" s="61">
        <v>2.0579999999999998</v>
      </c>
    </row>
    <row r="10" spans="1:42" x14ac:dyDescent="0.45">
      <c r="A10" s="60"/>
      <c r="B10" s="40">
        <v>5</v>
      </c>
      <c r="C10" s="63">
        <v>240</v>
      </c>
      <c r="D10" s="40">
        <v>124</v>
      </c>
      <c r="E10" s="40">
        <v>101</v>
      </c>
      <c r="F10" s="40">
        <v>0</v>
      </c>
      <c r="G10" s="64">
        <v>9</v>
      </c>
      <c r="H10" s="63">
        <v>150.46354099999999</v>
      </c>
      <c r="I10" s="40">
        <v>27.118642999999999</v>
      </c>
      <c r="J10" s="40">
        <v>112.42823199999999</v>
      </c>
      <c r="K10" s="40">
        <v>0</v>
      </c>
      <c r="L10" s="64">
        <v>9.5833340000000007</v>
      </c>
      <c r="M10" s="40">
        <v>112.966504</v>
      </c>
      <c r="N10" s="40">
        <v>28.981589</v>
      </c>
      <c r="O10" s="41">
        <v>2.7305000000000001</v>
      </c>
      <c r="P10" s="41">
        <v>2.6669999999999998</v>
      </c>
      <c r="Q10" s="65">
        <v>91.503500000000003</v>
      </c>
      <c r="R10" s="41">
        <v>20.923293999999999</v>
      </c>
      <c r="S10" s="41">
        <v>3.1114999999999999</v>
      </c>
      <c r="T10" s="61">
        <v>1.905</v>
      </c>
    </row>
    <row r="11" spans="1:42" x14ac:dyDescent="0.45">
      <c r="A11" s="62"/>
      <c r="B11" s="40">
        <v>6</v>
      </c>
      <c r="C11" s="63">
        <v>306</v>
      </c>
      <c r="D11" s="40">
        <v>228</v>
      </c>
      <c r="E11" s="40">
        <v>78</v>
      </c>
      <c r="F11" s="40">
        <v>0</v>
      </c>
      <c r="G11" s="64">
        <v>0</v>
      </c>
      <c r="H11" s="63">
        <v>145.55743000000001</v>
      </c>
      <c r="I11" s="40">
        <v>46.101692</v>
      </c>
      <c r="J11" s="40">
        <v>99.455742000000001</v>
      </c>
      <c r="K11" s="40">
        <v>0</v>
      </c>
      <c r="L11" s="64">
        <v>0</v>
      </c>
      <c r="M11" s="40">
        <v>72.049499999999995</v>
      </c>
      <c r="N11" s="40">
        <v>18.48432</v>
      </c>
      <c r="O11" s="41">
        <v>1.7415</v>
      </c>
      <c r="P11" s="41">
        <v>1.7010000000000001</v>
      </c>
      <c r="Q11" s="65">
        <v>58.360500000000002</v>
      </c>
      <c r="R11" s="41">
        <v>13.344778</v>
      </c>
      <c r="S11" s="41">
        <v>1.9844999999999999</v>
      </c>
      <c r="T11" s="61">
        <v>1.2150000000000001</v>
      </c>
    </row>
    <row r="12" spans="1:42" x14ac:dyDescent="0.45">
      <c r="A12" s="62"/>
      <c r="B12" s="40">
        <v>7</v>
      </c>
      <c r="C12" s="63">
        <v>367</v>
      </c>
      <c r="D12" s="40">
        <v>280</v>
      </c>
      <c r="E12" s="40">
        <v>69</v>
      </c>
      <c r="F12" s="40">
        <v>1</v>
      </c>
      <c r="G12" s="64">
        <v>11</v>
      </c>
      <c r="H12" s="63">
        <v>162.02963700000001</v>
      </c>
      <c r="I12" s="40">
        <v>58.983051000000003</v>
      </c>
      <c r="J12" s="40">
        <v>89.366026000000005</v>
      </c>
      <c r="K12" s="40">
        <v>2.5</v>
      </c>
      <c r="L12" s="64">
        <v>11.180555999999999</v>
      </c>
      <c r="M12" s="40">
        <v>123.996302</v>
      </c>
      <c r="N12" s="40">
        <v>31.811288000000001</v>
      </c>
      <c r="O12" s="41">
        <v>2.9971000000000001</v>
      </c>
      <c r="P12" s="41">
        <v>2.9274</v>
      </c>
      <c r="Q12" s="65">
        <v>100.43770000000001</v>
      </c>
      <c r="R12" s="41">
        <v>22.966197999999999</v>
      </c>
      <c r="S12" s="41">
        <v>3.4152999999999998</v>
      </c>
      <c r="T12" s="61">
        <v>2.0910000000000002</v>
      </c>
    </row>
    <row r="13" spans="1:42" x14ac:dyDescent="0.45">
      <c r="A13" s="62"/>
      <c r="B13" s="40">
        <v>8</v>
      </c>
      <c r="C13" s="63">
        <v>351</v>
      </c>
      <c r="D13" s="40">
        <v>183</v>
      </c>
      <c r="E13" s="40">
        <v>136</v>
      </c>
      <c r="F13" s="40">
        <v>3</v>
      </c>
      <c r="G13" s="64">
        <v>22</v>
      </c>
      <c r="H13" s="63">
        <v>257.681692</v>
      </c>
      <c r="I13" s="40">
        <v>39.661017999999999</v>
      </c>
      <c r="J13" s="40">
        <v>180.17344499999999</v>
      </c>
      <c r="K13" s="40">
        <v>7.5</v>
      </c>
      <c r="L13" s="64">
        <v>30.347224000000001</v>
      </c>
      <c r="M13" s="40">
        <v>144.03380100000001</v>
      </c>
      <c r="N13" s="40">
        <v>32.436894000000002</v>
      </c>
      <c r="O13" s="41">
        <v>3.0935999999999999</v>
      </c>
      <c r="P13" s="41">
        <v>3.4923999999999999</v>
      </c>
      <c r="Q13" s="65">
        <v>117.93620300000001</v>
      </c>
      <c r="R13" s="41">
        <v>23.646350000000002</v>
      </c>
      <c r="S13" s="41">
        <v>3.4847999999999999</v>
      </c>
      <c r="T13" s="61">
        <v>2.536</v>
      </c>
    </row>
    <row r="14" spans="1:42" x14ac:dyDescent="0.45">
      <c r="A14" s="60"/>
      <c r="B14" s="40">
        <v>9</v>
      </c>
      <c r="C14" s="63">
        <v>279</v>
      </c>
      <c r="D14" s="40">
        <v>68</v>
      </c>
      <c r="E14" s="40">
        <v>187</v>
      </c>
      <c r="F14" s="40">
        <v>3</v>
      </c>
      <c r="G14" s="64">
        <v>17</v>
      </c>
      <c r="H14" s="63">
        <v>270.10179099999999</v>
      </c>
      <c r="I14" s="40">
        <v>12.203390000000001</v>
      </c>
      <c r="J14" s="40">
        <v>237.82894999999999</v>
      </c>
      <c r="K14" s="40">
        <v>2.5</v>
      </c>
      <c r="L14" s="64">
        <v>17.569444000000001</v>
      </c>
      <c r="M14" s="40">
        <v>202.98390599999999</v>
      </c>
      <c r="N14" s="40">
        <v>52.075580000000002</v>
      </c>
      <c r="O14" s="41">
        <v>4.9062999999999999</v>
      </c>
      <c r="P14" s="41">
        <v>4.7922000000000002</v>
      </c>
      <c r="Q14" s="65">
        <v>164.41809699999999</v>
      </c>
      <c r="R14" s="41">
        <v>37.596027999999997</v>
      </c>
      <c r="S14" s="41">
        <v>5.5909000000000004</v>
      </c>
      <c r="T14" s="61">
        <v>3.423</v>
      </c>
    </row>
    <row r="15" spans="1:42" x14ac:dyDescent="0.45">
      <c r="A15" s="62"/>
      <c r="B15" s="40">
        <v>10</v>
      </c>
      <c r="C15" s="63">
        <v>343</v>
      </c>
      <c r="D15" s="40">
        <v>68</v>
      </c>
      <c r="E15" s="40">
        <v>263</v>
      </c>
      <c r="F15" s="40">
        <v>3</v>
      </c>
      <c r="G15" s="64">
        <v>9</v>
      </c>
      <c r="H15" s="63">
        <v>342.95692300000002</v>
      </c>
      <c r="I15" s="40">
        <v>16.949152000000002</v>
      </c>
      <c r="J15" s="40">
        <v>304.13278000000003</v>
      </c>
      <c r="K15" s="40">
        <v>7.5</v>
      </c>
      <c r="L15" s="64">
        <v>14.374999000000001</v>
      </c>
      <c r="M15" s="40">
        <v>223.086601</v>
      </c>
      <c r="N15" s="40">
        <v>57.232934</v>
      </c>
      <c r="O15" s="41">
        <v>5.3921999999999999</v>
      </c>
      <c r="P15" s="41">
        <v>5.2667999999999999</v>
      </c>
      <c r="Q15" s="65">
        <v>180.701401</v>
      </c>
      <c r="R15" s="41">
        <v>41.319386999999999</v>
      </c>
      <c r="S15" s="41">
        <v>6.1445999999999996</v>
      </c>
      <c r="T15" s="61">
        <v>3.762</v>
      </c>
    </row>
    <row r="16" spans="1:42" x14ac:dyDescent="0.45">
      <c r="A16" s="62"/>
      <c r="B16" s="40">
        <v>11</v>
      </c>
      <c r="C16" s="63">
        <v>1162</v>
      </c>
      <c r="D16" s="40">
        <v>522</v>
      </c>
      <c r="E16" s="40">
        <v>564</v>
      </c>
      <c r="F16" s="40">
        <v>4</v>
      </c>
      <c r="G16" s="64">
        <v>58</v>
      </c>
      <c r="H16" s="63">
        <v>858.95040900000004</v>
      </c>
      <c r="I16" s="40">
        <v>292.44238999999999</v>
      </c>
      <c r="J16" s="40">
        <v>471.40168699999998</v>
      </c>
      <c r="K16" s="40">
        <v>1.3333330000000001</v>
      </c>
      <c r="L16" s="64">
        <v>84.022986000000003</v>
      </c>
      <c r="M16" s="40">
        <v>660.00902299999996</v>
      </c>
      <c r="N16" s="40">
        <v>169.325501</v>
      </c>
      <c r="O16" s="41">
        <v>15.952999999999999</v>
      </c>
      <c r="P16" s="41">
        <v>15.582000000000001</v>
      </c>
      <c r="Q16" s="65">
        <v>534.610996</v>
      </c>
      <c r="R16" s="41">
        <v>122.244759</v>
      </c>
      <c r="S16" s="41">
        <v>18.178999999999998</v>
      </c>
      <c r="T16" s="61">
        <v>11.13</v>
      </c>
    </row>
    <row r="17" spans="1:20" x14ac:dyDescent="0.45">
      <c r="A17" s="62"/>
      <c r="B17" s="40">
        <v>12</v>
      </c>
      <c r="C17" s="63">
        <v>225</v>
      </c>
      <c r="D17" s="40">
        <v>45</v>
      </c>
      <c r="E17" s="40">
        <v>169</v>
      </c>
      <c r="F17" s="40">
        <v>0</v>
      </c>
      <c r="G17" s="64">
        <v>7</v>
      </c>
      <c r="H17" s="63">
        <v>175.97918000000001</v>
      </c>
      <c r="I17" s="40">
        <v>30.645160000000001</v>
      </c>
      <c r="J17" s="40">
        <v>127.40585900000001</v>
      </c>
      <c r="K17" s="40">
        <v>0</v>
      </c>
      <c r="L17" s="64">
        <v>13.678160999999999</v>
      </c>
      <c r="M17" s="40">
        <v>144.98850300000001</v>
      </c>
      <c r="N17" s="40">
        <v>37.196843000000001</v>
      </c>
      <c r="O17" s="41">
        <v>3.5045000000000002</v>
      </c>
      <c r="P17" s="41">
        <v>3.423</v>
      </c>
      <c r="Q17" s="65">
        <v>117.4415</v>
      </c>
      <c r="R17" s="41">
        <v>26.854306000000001</v>
      </c>
      <c r="S17" s="41">
        <v>3.9935</v>
      </c>
      <c r="T17" s="61">
        <v>2.4449999999999998</v>
      </c>
    </row>
    <row r="18" spans="1:20" x14ac:dyDescent="0.45">
      <c r="A18" s="60"/>
      <c r="B18" s="40">
        <v>13</v>
      </c>
      <c r="C18" s="63">
        <v>19</v>
      </c>
      <c r="D18" s="40">
        <v>15</v>
      </c>
      <c r="E18" s="40">
        <v>4</v>
      </c>
      <c r="F18" s="40">
        <v>0</v>
      </c>
      <c r="G18" s="64">
        <v>0</v>
      </c>
      <c r="H18" s="63">
        <v>11.251471</v>
      </c>
      <c r="I18" s="40">
        <v>7.0046080000000002</v>
      </c>
      <c r="J18" s="40">
        <v>4.2468620000000001</v>
      </c>
      <c r="K18" s="40">
        <v>0</v>
      </c>
      <c r="L18" s="64">
        <v>0</v>
      </c>
      <c r="M18" s="40">
        <v>1.0673999999999999</v>
      </c>
      <c r="N18" s="40">
        <v>0.27384199999999997</v>
      </c>
      <c r="O18" s="41">
        <v>2.58E-2</v>
      </c>
      <c r="P18" s="41">
        <v>2.52E-2</v>
      </c>
      <c r="Q18" s="65">
        <v>0.86460000000000004</v>
      </c>
      <c r="R18" s="41">
        <v>0.19769999999999999</v>
      </c>
      <c r="S18" s="41">
        <v>2.9399999999999999E-2</v>
      </c>
      <c r="T18" s="61">
        <v>1.7999999999999999E-2</v>
      </c>
    </row>
    <row r="19" spans="1:20" x14ac:dyDescent="0.45">
      <c r="A19" s="62"/>
      <c r="B19" s="40">
        <v>14</v>
      </c>
      <c r="C19" s="63">
        <v>260</v>
      </c>
      <c r="D19" s="40">
        <v>14</v>
      </c>
      <c r="E19" s="40">
        <v>220</v>
      </c>
      <c r="F19" s="40">
        <v>2</v>
      </c>
      <c r="G19" s="64">
        <v>21</v>
      </c>
      <c r="H19" s="63">
        <v>172.31059200000001</v>
      </c>
      <c r="I19" s="40">
        <v>7.458564</v>
      </c>
      <c r="J19" s="40">
        <v>151.65758400000001</v>
      </c>
      <c r="K19" s="40">
        <v>0</v>
      </c>
      <c r="L19" s="64">
        <v>13.194445</v>
      </c>
      <c r="M19" s="40">
        <v>215.06079800000001</v>
      </c>
      <c r="N19" s="40">
        <v>20.548375</v>
      </c>
      <c r="O19" s="41">
        <v>2.2240000000000002</v>
      </c>
      <c r="P19" s="41">
        <v>5.7824</v>
      </c>
      <c r="Q19" s="65">
        <v>183.92479900000001</v>
      </c>
      <c r="R19" s="41">
        <v>16.587242</v>
      </c>
      <c r="S19" s="41">
        <v>2.2240000000000002</v>
      </c>
      <c r="T19" s="61">
        <v>4.4480000000000004</v>
      </c>
    </row>
    <row r="20" spans="1:20" x14ac:dyDescent="0.45">
      <c r="A20" s="62"/>
      <c r="B20" s="40">
        <v>15</v>
      </c>
      <c r="C20" s="63">
        <v>277</v>
      </c>
      <c r="D20" s="40">
        <v>11</v>
      </c>
      <c r="E20" s="40">
        <v>239</v>
      </c>
      <c r="F20" s="40">
        <v>2</v>
      </c>
      <c r="G20" s="64">
        <v>21</v>
      </c>
      <c r="H20" s="63">
        <v>171.65830199999999</v>
      </c>
      <c r="I20" s="40">
        <v>8.2044200000000007</v>
      </c>
      <c r="J20" s="40">
        <v>151.65758299999999</v>
      </c>
      <c r="K20" s="40">
        <v>0</v>
      </c>
      <c r="L20" s="64">
        <v>8.7962959999999999</v>
      </c>
      <c r="M20" s="40">
        <v>173.96330599999999</v>
      </c>
      <c r="N20" s="40">
        <v>16.621639999999999</v>
      </c>
      <c r="O20" s="41">
        <v>1.7989999999999999</v>
      </c>
      <c r="P20" s="41">
        <v>4.6773999999999996</v>
      </c>
      <c r="Q20" s="65">
        <v>148.7773</v>
      </c>
      <c r="R20" s="41">
        <v>13.417468</v>
      </c>
      <c r="S20" s="41">
        <v>1.7989999999999999</v>
      </c>
      <c r="T20" s="61">
        <v>3.5979999999999999</v>
      </c>
    </row>
    <row r="21" spans="1:20" x14ac:dyDescent="0.45">
      <c r="A21" s="62"/>
      <c r="B21" s="40">
        <v>16</v>
      </c>
      <c r="C21" s="63">
        <v>262</v>
      </c>
      <c r="D21" s="40">
        <v>66</v>
      </c>
      <c r="E21" s="40">
        <v>168</v>
      </c>
      <c r="F21" s="40">
        <v>10</v>
      </c>
      <c r="G21" s="64">
        <v>16</v>
      </c>
      <c r="H21" s="63">
        <v>165.17770899999999</v>
      </c>
      <c r="I21" s="40">
        <v>33.563535000000002</v>
      </c>
      <c r="J21" s="40">
        <v>114.178988</v>
      </c>
      <c r="K21" s="40">
        <v>0</v>
      </c>
      <c r="L21" s="64">
        <v>11.435185000000001</v>
      </c>
      <c r="M21" s="40">
        <v>147.95100299999999</v>
      </c>
      <c r="N21" s="40">
        <v>14.136248</v>
      </c>
      <c r="O21" s="41">
        <v>1.53</v>
      </c>
      <c r="P21" s="41">
        <v>3.9780000000000002</v>
      </c>
      <c r="Q21" s="65">
        <v>126.531001</v>
      </c>
      <c r="R21" s="41">
        <v>11.411187999999999</v>
      </c>
      <c r="S21" s="41">
        <v>1.53</v>
      </c>
      <c r="T21" s="61">
        <v>3.06</v>
      </c>
    </row>
    <row r="22" spans="1:20" x14ac:dyDescent="0.45">
      <c r="A22" s="60"/>
      <c r="B22" s="40">
        <v>17</v>
      </c>
      <c r="C22" s="63">
        <v>356</v>
      </c>
      <c r="D22" s="40">
        <v>82</v>
      </c>
      <c r="E22" s="40">
        <v>256</v>
      </c>
      <c r="F22" s="40">
        <v>0</v>
      </c>
      <c r="G22" s="64">
        <v>17</v>
      </c>
      <c r="H22" s="63">
        <v>232.25682900000001</v>
      </c>
      <c r="I22" s="40">
        <v>46.988951999999998</v>
      </c>
      <c r="J22" s="40">
        <v>170.83268699999999</v>
      </c>
      <c r="K22" s="40">
        <v>0</v>
      </c>
      <c r="L22" s="64">
        <v>11.435185000000001</v>
      </c>
      <c r="M22" s="40">
        <v>224.900398</v>
      </c>
      <c r="N22" s="40">
        <v>30.410464000000001</v>
      </c>
      <c r="O22" s="41">
        <v>3.2591999999999999</v>
      </c>
      <c r="P22" s="41">
        <v>5.6285999999999996</v>
      </c>
      <c r="Q22" s="65">
        <v>189.80400299999999</v>
      </c>
      <c r="R22" s="41">
        <v>23.83559</v>
      </c>
      <c r="S22" s="41">
        <v>3.3378000000000001</v>
      </c>
      <c r="T22" s="61">
        <v>4.2389999999999999</v>
      </c>
    </row>
    <row r="23" spans="1:20" x14ac:dyDescent="0.45">
      <c r="A23" s="62"/>
      <c r="B23" s="40">
        <v>18</v>
      </c>
      <c r="C23" s="63">
        <v>295</v>
      </c>
      <c r="D23" s="40">
        <v>57</v>
      </c>
      <c r="E23" s="40">
        <v>196</v>
      </c>
      <c r="F23" s="40">
        <v>7</v>
      </c>
      <c r="G23" s="64">
        <v>35</v>
      </c>
      <c r="H23" s="63">
        <v>191.54779600000001</v>
      </c>
      <c r="I23" s="40">
        <v>28.342542000000002</v>
      </c>
      <c r="J23" s="40">
        <v>139.455252</v>
      </c>
      <c r="K23" s="40">
        <v>0</v>
      </c>
      <c r="L23" s="64">
        <v>23.750001000000001</v>
      </c>
      <c r="M23" s="40">
        <v>179.901601</v>
      </c>
      <c r="N23" s="40">
        <v>28.540102999999998</v>
      </c>
      <c r="O23" s="41">
        <v>3.048</v>
      </c>
      <c r="P23" s="41">
        <v>4.3048000000000002</v>
      </c>
      <c r="Q23" s="65">
        <v>150.62959900000001</v>
      </c>
      <c r="R23" s="41">
        <v>22.13176</v>
      </c>
      <c r="S23" s="41">
        <v>3.1480000000000001</v>
      </c>
      <c r="T23" s="61">
        <v>3.1960000000000002</v>
      </c>
    </row>
    <row r="24" spans="1:20" x14ac:dyDescent="0.45">
      <c r="A24" s="62"/>
      <c r="B24" s="40">
        <v>19</v>
      </c>
      <c r="C24" s="63">
        <v>277</v>
      </c>
      <c r="D24" s="40">
        <v>119</v>
      </c>
      <c r="E24" s="40">
        <v>144</v>
      </c>
      <c r="F24" s="40">
        <v>2</v>
      </c>
      <c r="G24" s="64">
        <v>10</v>
      </c>
      <c r="H24" s="63">
        <v>171.90907000000001</v>
      </c>
      <c r="I24" s="40">
        <v>61.160223000000002</v>
      </c>
      <c r="J24" s="40">
        <v>104.59144000000001</v>
      </c>
      <c r="K24" s="40">
        <v>0</v>
      </c>
      <c r="L24" s="64">
        <v>6.1574070000000001</v>
      </c>
      <c r="M24" s="40">
        <v>138.08509599999999</v>
      </c>
      <c r="N24" s="40">
        <v>19.572897000000001</v>
      </c>
      <c r="O24" s="41">
        <v>2.0954000000000002</v>
      </c>
      <c r="P24" s="41">
        <v>3.4136000000000002</v>
      </c>
      <c r="Q24" s="65">
        <v>116.28030099999999</v>
      </c>
      <c r="R24" s="41">
        <v>15.290279</v>
      </c>
      <c r="S24" s="41">
        <v>2.1516000000000002</v>
      </c>
      <c r="T24" s="61">
        <v>2.5609999999999999</v>
      </c>
    </row>
    <row r="25" spans="1:20" x14ac:dyDescent="0.45">
      <c r="A25" s="62"/>
      <c r="B25" s="40">
        <v>20</v>
      </c>
      <c r="C25" s="63">
        <v>592</v>
      </c>
      <c r="D25" s="40">
        <v>66</v>
      </c>
      <c r="E25" s="40">
        <v>478</v>
      </c>
      <c r="F25" s="40">
        <v>5</v>
      </c>
      <c r="G25" s="64">
        <v>40</v>
      </c>
      <c r="H25" s="63">
        <v>585.85623799999996</v>
      </c>
      <c r="I25" s="40">
        <v>50.400001000000003</v>
      </c>
      <c r="J25" s="40">
        <v>450.01973299999997</v>
      </c>
      <c r="K25" s="40">
        <v>0</v>
      </c>
      <c r="L25" s="64">
        <v>79.722228000000001</v>
      </c>
      <c r="M25" s="40">
        <v>572.191013</v>
      </c>
      <c r="N25" s="40">
        <v>42.341951999999999</v>
      </c>
      <c r="O25" s="41">
        <v>14.3751</v>
      </c>
      <c r="P25" s="41">
        <v>3.6953</v>
      </c>
      <c r="Q25" s="65">
        <v>496.79330299999998</v>
      </c>
      <c r="R25" s="41">
        <v>33.969295000000002</v>
      </c>
      <c r="S25" s="41">
        <v>17.7575</v>
      </c>
      <c r="T25" s="61">
        <v>2.6395</v>
      </c>
    </row>
    <row r="26" spans="1:20" x14ac:dyDescent="0.45">
      <c r="A26" s="60"/>
      <c r="B26" s="40">
        <v>21</v>
      </c>
      <c r="C26" s="63">
        <v>306</v>
      </c>
      <c r="D26" s="40">
        <v>10</v>
      </c>
      <c r="E26" s="40">
        <v>262</v>
      </c>
      <c r="F26" s="40">
        <v>2</v>
      </c>
      <c r="G26" s="64">
        <v>29</v>
      </c>
      <c r="H26" s="63">
        <v>310.71269899999999</v>
      </c>
      <c r="I26" s="40">
        <v>8.4</v>
      </c>
      <c r="J26" s="40">
        <v>247.06666899999999</v>
      </c>
      <c r="K26" s="40">
        <v>0</v>
      </c>
      <c r="L26" s="64">
        <v>52.388891000000001</v>
      </c>
      <c r="M26" s="40">
        <v>251.094797</v>
      </c>
      <c r="N26" s="40">
        <v>14.23109</v>
      </c>
      <c r="O26" s="41">
        <v>6.3921000000000001</v>
      </c>
      <c r="P26" s="41">
        <v>1.1473</v>
      </c>
      <c r="Q26" s="65">
        <v>219.462098</v>
      </c>
      <c r="R26" s="41">
        <v>11.676792000000001</v>
      </c>
      <c r="S26" s="41">
        <v>8.0311000000000003</v>
      </c>
      <c r="T26" s="61">
        <v>0.81950000000000001</v>
      </c>
    </row>
    <row r="27" spans="1:20" x14ac:dyDescent="0.45">
      <c r="A27" s="62"/>
      <c r="B27" s="40">
        <v>22</v>
      </c>
      <c r="C27" s="63">
        <v>311</v>
      </c>
      <c r="D27" s="40">
        <v>21</v>
      </c>
      <c r="E27" s="40">
        <v>268</v>
      </c>
      <c r="F27" s="40">
        <v>0</v>
      </c>
      <c r="G27" s="64">
        <v>18</v>
      </c>
      <c r="H27" s="63">
        <v>324.98332900000003</v>
      </c>
      <c r="I27" s="40">
        <v>15.75</v>
      </c>
      <c r="J27" s="40">
        <v>258.40000800000001</v>
      </c>
      <c r="K27" s="40">
        <v>0</v>
      </c>
      <c r="L27" s="64">
        <v>34.166665999999999</v>
      </c>
      <c r="M27" s="40">
        <v>227.96159</v>
      </c>
      <c r="N27" s="40">
        <v>12.919988999999999</v>
      </c>
      <c r="O27" s="41">
        <v>5.8032000000000004</v>
      </c>
      <c r="P27" s="41">
        <v>1.0416000000000001</v>
      </c>
      <c r="Q27" s="65">
        <v>199.24319499999999</v>
      </c>
      <c r="R27" s="41">
        <v>10.601017000000001</v>
      </c>
      <c r="S27" s="41">
        <v>7.2911999999999999</v>
      </c>
      <c r="T27" s="61">
        <v>0.74399999999999999</v>
      </c>
    </row>
    <row r="28" spans="1:20" x14ac:dyDescent="0.45">
      <c r="A28" s="62"/>
      <c r="B28" s="40">
        <v>23</v>
      </c>
      <c r="C28" s="63">
        <v>134</v>
      </c>
      <c r="D28" s="40">
        <v>2</v>
      </c>
      <c r="E28" s="40">
        <v>114</v>
      </c>
      <c r="F28" s="40">
        <v>3</v>
      </c>
      <c r="G28" s="64">
        <v>14</v>
      </c>
      <c r="H28" s="63">
        <v>140.00715</v>
      </c>
      <c r="I28" s="40">
        <v>1.05</v>
      </c>
      <c r="J28" s="40">
        <v>115.600002</v>
      </c>
      <c r="K28" s="40">
        <v>0</v>
      </c>
      <c r="L28" s="64">
        <v>20.5</v>
      </c>
      <c r="M28" s="40">
        <v>109.99759899999999</v>
      </c>
      <c r="N28" s="40">
        <v>6.2342420000000001</v>
      </c>
      <c r="O28" s="41">
        <v>2.8001999999999998</v>
      </c>
      <c r="P28" s="41">
        <v>0.50260000000000005</v>
      </c>
      <c r="Q28" s="65">
        <v>96.140196000000003</v>
      </c>
      <c r="R28" s="41">
        <v>5.1152749999999996</v>
      </c>
      <c r="S28" s="41">
        <v>3.5182000000000002</v>
      </c>
      <c r="T28" s="61">
        <v>0.35899999999999999</v>
      </c>
    </row>
    <row r="29" spans="1:20" x14ac:dyDescent="0.45">
      <c r="A29" s="62"/>
      <c r="B29" s="40">
        <v>24</v>
      </c>
      <c r="C29" s="63">
        <v>186</v>
      </c>
      <c r="D29" s="40">
        <v>35</v>
      </c>
      <c r="E29" s="40">
        <v>142</v>
      </c>
      <c r="F29" s="40">
        <v>0</v>
      </c>
      <c r="G29" s="64">
        <v>9</v>
      </c>
      <c r="H29" s="63">
        <v>115.834979</v>
      </c>
      <c r="I29" s="40">
        <v>16.408840000000001</v>
      </c>
      <c r="J29" s="40">
        <v>92.389101999999994</v>
      </c>
      <c r="K29" s="40">
        <v>0</v>
      </c>
      <c r="L29" s="64">
        <v>7.0370369999999998</v>
      </c>
      <c r="M29" s="40">
        <v>111.899698</v>
      </c>
      <c r="N29" s="40">
        <v>23.665942000000001</v>
      </c>
      <c r="O29" s="41">
        <v>2.5146000000000002</v>
      </c>
      <c r="P29" s="41">
        <v>2.4003000000000001</v>
      </c>
      <c r="Q29" s="65">
        <v>92.011499000000001</v>
      </c>
      <c r="R29" s="41">
        <v>18.067547000000001</v>
      </c>
      <c r="S29" s="41">
        <v>2.6288999999999998</v>
      </c>
      <c r="T29" s="61">
        <v>1.7144999999999999</v>
      </c>
    </row>
    <row r="30" spans="1:20" x14ac:dyDescent="0.45">
      <c r="A30" s="60"/>
      <c r="B30" s="40">
        <v>25</v>
      </c>
      <c r="C30" s="63">
        <v>102</v>
      </c>
      <c r="D30" s="40">
        <v>11</v>
      </c>
      <c r="E30" s="40">
        <v>80</v>
      </c>
      <c r="F30" s="40">
        <v>3</v>
      </c>
      <c r="G30" s="64">
        <v>7</v>
      </c>
      <c r="H30" s="63">
        <v>68.409280999999993</v>
      </c>
      <c r="I30" s="40">
        <v>5.2209950000000003</v>
      </c>
      <c r="J30" s="40">
        <v>54.910508999999998</v>
      </c>
      <c r="K30" s="40">
        <v>0</v>
      </c>
      <c r="L30" s="64">
        <v>5.2777779999999996</v>
      </c>
      <c r="M30" s="40">
        <v>74.991398000000004</v>
      </c>
      <c r="N30" s="40">
        <v>15.860115</v>
      </c>
      <c r="O30" s="41">
        <v>1.6852</v>
      </c>
      <c r="P30" s="41">
        <v>1.6086</v>
      </c>
      <c r="Q30" s="65">
        <v>61.662998999999999</v>
      </c>
      <c r="R30" s="41">
        <v>12.10826</v>
      </c>
      <c r="S30" s="41">
        <v>1.7618</v>
      </c>
      <c r="T30" s="61">
        <v>1.149</v>
      </c>
    </row>
    <row r="31" spans="1:20" x14ac:dyDescent="0.45">
      <c r="A31" s="62"/>
      <c r="B31" s="40">
        <v>26</v>
      </c>
      <c r="C31" s="63">
        <v>212</v>
      </c>
      <c r="D31" s="40">
        <v>104</v>
      </c>
      <c r="E31" s="40">
        <v>104</v>
      </c>
      <c r="F31" s="40">
        <v>0</v>
      </c>
      <c r="G31" s="64">
        <v>2</v>
      </c>
      <c r="H31" s="63">
        <v>124.94564200000001</v>
      </c>
      <c r="I31" s="40">
        <v>49.972375999999997</v>
      </c>
      <c r="J31" s="40">
        <v>73.214006999999995</v>
      </c>
      <c r="K31" s="40">
        <v>0</v>
      </c>
      <c r="L31" s="64">
        <v>1.7592589999999999</v>
      </c>
      <c r="M31" s="40">
        <v>106.02569699999999</v>
      </c>
      <c r="N31" s="40">
        <v>22.423635000000001</v>
      </c>
      <c r="O31" s="41">
        <v>2.3826000000000001</v>
      </c>
      <c r="P31" s="41">
        <v>2.2743000000000002</v>
      </c>
      <c r="Q31" s="65">
        <v>87.181500999999997</v>
      </c>
      <c r="R31" s="41">
        <v>17.119119000000001</v>
      </c>
      <c r="S31" s="41">
        <v>2.4908999999999999</v>
      </c>
      <c r="T31" s="61">
        <v>1.6245000000000001</v>
      </c>
    </row>
    <row r="32" spans="1:20" x14ac:dyDescent="0.45">
      <c r="A32" s="62"/>
      <c r="B32" s="40">
        <v>27</v>
      </c>
      <c r="C32" s="63">
        <v>132</v>
      </c>
      <c r="D32" s="40">
        <v>23</v>
      </c>
      <c r="E32" s="40">
        <v>93</v>
      </c>
      <c r="F32" s="40">
        <v>1</v>
      </c>
      <c r="G32" s="64">
        <v>14</v>
      </c>
      <c r="H32" s="63">
        <v>82.463425000000001</v>
      </c>
      <c r="I32" s="40">
        <v>12.679558</v>
      </c>
      <c r="J32" s="40">
        <v>63.626460000000002</v>
      </c>
      <c r="K32" s="40">
        <v>0</v>
      </c>
      <c r="L32" s="64">
        <v>6.1574070000000001</v>
      </c>
      <c r="M32" s="40">
        <v>81.061199000000002</v>
      </c>
      <c r="N32" s="40">
        <v>17.143830999999999</v>
      </c>
      <c r="O32" s="41">
        <v>1.8216000000000001</v>
      </c>
      <c r="P32" s="41">
        <v>1.7387999999999999</v>
      </c>
      <c r="Q32" s="65">
        <v>66.653998999999999</v>
      </c>
      <c r="R32" s="41">
        <v>13.088301</v>
      </c>
      <c r="S32" s="41">
        <v>1.9044000000000001</v>
      </c>
      <c r="T32" s="61">
        <v>1.242</v>
      </c>
    </row>
    <row r="33" spans="1:20" x14ac:dyDescent="0.45">
      <c r="A33" s="62"/>
      <c r="B33" s="40">
        <v>28</v>
      </c>
      <c r="C33" s="63">
        <v>52</v>
      </c>
      <c r="D33" s="40">
        <v>0</v>
      </c>
      <c r="E33" s="40">
        <v>50</v>
      </c>
      <c r="F33" s="40">
        <v>1</v>
      </c>
      <c r="G33" s="64">
        <v>0</v>
      </c>
      <c r="H33" s="63">
        <v>43.526333000000001</v>
      </c>
      <c r="I33" s="40">
        <v>0</v>
      </c>
      <c r="J33" s="40">
        <v>41.218639000000003</v>
      </c>
      <c r="K33" s="40">
        <v>2.3076919999999999</v>
      </c>
      <c r="L33" s="64">
        <v>0</v>
      </c>
      <c r="M33" s="40">
        <v>47.951599000000002</v>
      </c>
      <c r="N33" s="40">
        <v>2.7177129999999998</v>
      </c>
      <c r="O33" s="41">
        <v>1.2206999999999999</v>
      </c>
      <c r="P33" s="41">
        <v>0.21909999999999999</v>
      </c>
      <c r="Q33" s="65">
        <v>41.910702000000001</v>
      </c>
      <c r="R33" s="41">
        <v>2.2299180000000001</v>
      </c>
      <c r="S33" s="41">
        <v>1.5337000000000001</v>
      </c>
      <c r="T33" s="61">
        <v>0.1565</v>
      </c>
    </row>
    <row r="34" spans="1:20" x14ac:dyDescent="0.45">
      <c r="A34" s="60"/>
      <c r="B34" s="40">
        <v>29</v>
      </c>
      <c r="C34" s="63">
        <v>121</v>
      </c>
      <c r="D34" s="40">
        <v>7</v>
      </c>
      <c r="E34" s="40">
        <v>108</v>
      </c>
      <c r="F34" s="40">
        <v>0</v>
      </c>
      <c r="G34" s="64">
        <v>5</v>
      </c>
      <c r="H34" s="63">
        <v>145.30555699999999</v>
      </c>
      <c r="I34" s="40">
        <v>7.35</v>
      </c>
      <c r="J34" s="40">
        <v>122.39999899999999</v>
      </c>
      <c r="K34" s="40">
        <v>0</v>
      </c>
      <c r="L34" s="64">
        <v>11.388889000000001</v>
      </c>
      <c r="M34" s="40">
        <v>106.014399</v>
      </c>
      <c r="N34" s="40">
        <v>6.0084900000000001</v>
      </c>
      <c r="O34" s="41">
        <v>2.6987999999999999</v>
      </c>
      <c r="P34" s="41">
        <v>0.4844</v>
      </c>
      <c r="Q34" s="65">
        <v>92.658800999999997</v>
      </c>
      <c r="R34" s="41">
        <v>4.9300430000000004</v>
      </c>
      <c r="S34" s="41">
        <v>3.3908</v>
      </c>
      <c r="T34" s="61">
        <v>0.34599999999999997</v>
      </c>
    </row>
    <row r="35" spans="1:20" x14ac:dyDescent="0.45">
      <c r="A35" s="62"/>
      <c r="B35" s="40">
        <v>30</v>
      </c>
      <c r="C35" s="63">
        <v>89</v>
      </c>
      <c r="D35" s="40">
        <v>7</v>
      </c>
      <c r="E35" s="40">
        <v>82</v>
      </c>
      <c r="F35" s="40">
        <v>0</v>
      </c>
      <c r="G35" s="64">
        <v>0</v>
      </c>
      <c r="H35" s="63">
        <v>99.149996999999999</v>
      </c>
      <c r="I35" s="40">
        <v>7.35</v>
      </c>
      <c r="J35" s="40">
        <v>91.799997000000005</v>
      </c>
      <c r="K35" s="40">
        <v>0</v>
      </c>
      <c r="L35" s="64">
        <v>0</v>
      </c>
      <c r="M35" s="40">
        <v>73.842399999999998</v>
      </c>
      <c r="N35" s="40">
        <v>4.1851039999999999</v>
      </c>
      <c r="O35" s="41">
        <v>1.8797999999999999</v>
      </c>
      <c r="P35" s="41">
        <v>0.33739999999999998</v>
      </c>
      <c r="Q35" s="65">
        <v>64.539801999999995</v>
      </c>
      <c r="R35" s="41">
        <v>3.433932</v>
      </c>
      <c r="S35" s="41">
        <v>2.3618000000000001</v>
      </c>
      <c r="T35" s="61">
        <v>0.24099999999999999</v>
      </c>
    </row>
    <row r="36" spans="1:20" x14ac:dyDescent="0.45">
      <c r="A36" s="62"/>
      <c r="B36" s="40">
        <v>31</v>
      </c>
      <c r="C36" s="63">
        <v>88</v>
      </c>
      <c r="D36" s="40">
        <v>6</v>
      </c>
      <c r="E36" s="40">
        <v>78</v>
      </c>
      <c r="F36" s="40">
        <v>0</v>
      </c>
      <c r="G36" s="64">
        <v>2</v>
      </c>
      <c r="H36" s="63">
        <v>106.279364</v>
      </c>
      <c r="I36" s="40">
        <v>6.3</v>
      </c>
      <c r="J36" s="40">
        <v>88.399996999999999</v>
      </c>
      <c r="K36" s="40">
        <v>0</v>
      </c>
      <c r="L36" s="64">
        <v>4.5555560000000002</v>
      </c>
      <c r="M36" s="40">
        <v>67.101602</v>
      </c>
      <c r="N36" s="40">
        <v>3.803061</v>
      </c>
      <c r="O36" s="41">
        <v>1.7081999999999999</v>
      </c>
      <c r="P36" s="41">
        <v>0.30659999999999998</v>
      </c>
      <c r="Q36" s="65">
        <v>58.648201</v>
      </c>
      <c r="R36" s="41">
        <v>3.1204610000000002</v>
      </c>
      <c r="S36" s="41">
        <v>2.1461999999999999</v>
      </c>
      <c r="T36" s="61">
        <v>0.219</v>
      </c>
    </row>
    <row r="37" spans="1:20" x14ac:dyDescent="0.45">
      <c r="A37" s="62"/>
      <c r="B37" s="40">
        <v>32</v>
      </c>
      <c r="C37" s="63">
        <v>154</v>
      </c>
      <c r="D37" s="40">
        <v>8</v>
      </c>
      <c r="E37" s="40">
        <v>141</v>
      </c>
      <c r="F37" s="40">
        <v>2</v>
      </c>
      <c r="G37" s="64">
        <v>1</v>
      </c>
      <c r="H37" s="63">
        <v>176.19206399999999</v>
      </c>
      <c r="I37" s="40">
        <v>8.4</v>
      </c>
      <c r="J37" s="40">
        <v>159.80000200000001</v>
      </c>
      <c r="K37" s="40">
        <v>0</v>
      </c>
      <c r="L37" s="64">
        <v>2.2777780000000001</v>
      </c>
      <c r="M37" s="40">
        <v>140.02479600000001</v>
      </c>
      <c r="N37" s="40">
        <v>7.9360689999999998</v>
      </c>
      <c r="O37" s="41">
        <v>3.5646</v>
      </c>
      <c r="P37" s="41">
        <v>0.63980000000000004</v>
      </c>
      <c r="Q37" s="65">
        <v>122.384598</v>
      </c>
      <c r="R37" s="41">
        <v>6.5116459999999998</v>
      </c>
      <c r="S37" s="41">
        <v>4.4786000000000001</v>
      </c>
      <c r="T37" s="61">
        <v>0.45700000000000002</v>
      </c>
    </row>
    <row r="38" spans="1:20" x14ac:dyDescent="0.45">
      <c r="A38" s="60"/>
      <c r="B38" s="40">
        <v>33</v>
      </c>
      <c r="C38" s="63">
        <v>7</v>
      </c>
      <c r="D38" s="40">
        <v>3</v>
      </c>
      <c r="E38" s="40">
        <v>4</v>
      </c>
      <c r="F38" s="40">
        <v>0</v>
      </c>
      <c r="G38" s="64">
        <v>0</v>
      </c>
      <c r="H38" s="63">
        <v>1.656655</v>
      </c>
      <c r="I38" s="40">
        <v>0.83228199999999997</v>
      </c>
      <c r="J38" s="40">
        <v>0.82437300000000002</v>
      </c>
      <c r="K38" s="40">
        <v>0</v>
      </c>
      <c r="L38" s="64">
        <v>0</v>
      </c>
      <c r="M38" s="40">
        <v>0</v>
      </c>
      <c r="N38" s="40">
        <v>0</v>
      </c>
      <c r="O38" s="41">
        <v>0</v>
      </c>
      <c r="P38" s="41">
        <v>0</v>
      </c>
      <c r="Q38" s="65">
        <v>0</v>
      </c>
      <c r="R38" s="41">
        <v>0</v>
      </c>
      <c r="S38" s="41">
        <v>0</v>
      </c>
      <c r="T38" s="61">
        <v>0</v>
      </c>
    </row>
    <row r="39" spans="1:20" x14ac:dyDescent="0.45">
      <c r="A39" s="62"/>
      <c r="B39" s="40">
        <v>34</v>
      </c>
      <c r="C39" s="63">
        <v>7</v>
      </c>
      <c r="D39" s="40">
        <v>7</v>
      </c>
      <c r="E39" s="40">
        <v>0</v>
      </c>
      <c r="F39" s="40">
        <v>0</v>
      </c>
      <c r="G39" s="64">
        <v>0</v>
      </c>
      <c r="H39" s="63">
        <v>1.10971</v>
      </c>
      <c r="I39" s="40">
        <v>1.10971</v>
      </c>
      <c r="J39" s="40">
        <v>0</v>
      </c>
      <c r="K39" s="40">
        <v>0</v>
      </c>
      <c r="L39" s="64">
        <v>0</v>
      </c>
      <c r="M39" s="40">
        <v>0</v>
      </c>
      <c r="N39" s="40">
        <v>0</v>
      </c>
      <c r="O39" s="41">
        <v>0</v>
      </c>
      <c r="P39" s="41">
        <v>0</v>
      </c>
      <c r="Q39" s="65">
        <v>0</v>
      </c>
      <c r="R39" s="41">
        <v>0</v>
      </c>
      <c r="S39" s="41">
        <v>0</v>
      </c>
      <c r="T39" s="61">
        <v>0</v>
      </c>
    </row>
    <row r="40" spans="1:20" x14ac:dyDescent="0.45">
      <c r="A40" s="62"/>
      <c r="B40" s="40">
        <v>35</v>
      </c>
      <c r="C40" s="63">
        <v>612</v>
      </c>
      <c r="D40" s="40">
        <v>486</v>
      </c>
      <c r="E40" s="40">
        <v>104</v>
      </c>
      <c r="F40" s="40">
        <v>8</v>
      </c>
      <c r="G40" s="64">
        <v>12</v>
      </c>
      <c r="H40" s="63">
        <v>182.95120299999999</v>
      </c>
      <c r="I40" s="40">
        <v>81.008825999999999</v>
      </c>
      <c r="J40" s="40">
        <v>80.788534999999996</v>
      </c>
      <c r="K40" s="40">
        <v>16.153846999999999</v>
      </c>
      <c r="L40" s="64">
        <v>0</v>
      </c>
      <c r="M40" s="40">
        <v>170.032501</v>
      </c>
      <c r="N40" s="40">
        <v>31.573623999999999</v>
      </c>
      <c r="O40" s="41">
        <v>4.3064999999999998</v>
      </c>
      <c r="P40" s="41">
        <v>3.1185</v>
      </c>
      <c r="Q40" s="65">
        <v>139.14450099999999</v>
      </c>
      <c r="R40" s="41">
        <v>23.473583999999999</v>
      </c>
      <c r="S40" s="41">
        <v>4.0095000000000001</v>
      </c>
      <c r="T40" s="61">
        <v>2.673</v>
      </c>
    </row>
    <row r="41" spans="1:20" x14ac:dyDescent="0.45">
      <c r="A41" s="62"/>
      <c r="B41" s="40">
        <v>36</v>
      </c>
      <c r="C41" s="63">
        <v>376</v>
      </c>
      <c r="D41" s="40">
        <v>140</v>
      </c>
      <c r="E41" s="40">
        <v>206</v>
      </c>
      <c r="F41" s="40">
        <v>0</v>
      </c>
      <c r="G41" s="64">
        <v>25</v>
      </c>
      <c r="H41" s="63">
        <v>394.43356</v>
      </c>
      <c r="I41" s="40">
        <v>90</v>
      </c>
      <c r="J41" s="40">
        <v>224.28704999999999</v>
      </c>
      <c r="K41" s="40">
        <v>0</v>
      </c>
      <c r="L41" s="64">
        <v>73.717949000000004</v>
      </c>
      <c r="M41" s="40">
        <v>275.94500699999998</v>
      </c>
      <c r="N41" s="40">
        <v>51.240695000000002</v>
      </c>
      <c r="O41" s="41">
        <v>6.9889999999999999</v>
      </c>
      <c r="P41" s="41">
        <v>5.0609999999999999</v>
      </c>
      <c r="Q41" s="65">
        <v>225.817001</v>
      </c>
      <c r="R41" s="41">
        <v>38.095177999999997</v>
      </c>
      <c r="S41" s="41">
        <v>6.5069999999999997</v>
      </c>
      <c r="T41" s="61">
        <v>4.3380000000000001</v>
      </c>
    </row>
    <row r="42" spans="1:20" x14ac:dyDescent="0.45">
      <c r="A42" s="60"/>
      <c r="B42" s="40">
        <v>37</v>
      </c>
      <c r="C42" s="63">
        <v>168</v>
      </c>
      <c r="D42" s="40">
        <v>47</v>
      </c>
      <c r="E42" s="40">
        <v>117</v>
      </c>
      <c r="F42" s="40">
        <v>0</v>
      </c>
      <c r="G42" s="64">
        <v>2</v>
      </c>
      <c r="H42" s="63">
        <v>139.42337599999999</v>
      </c>
      <c r="I42" s="40">
        <v>26.666665999999999</v>
      </c>
      <c r="J42" s="40">
        <v>106.859272</v>
      </c>
      <c r="K42" s="40">
        <v>0</v>
      </c>
      <c r="L42" s="64">
        <v>5.8974359999999999</v>
      </c>
      <c r="M42" s="40">
        <v>94.004501000000005</v>
      </c>
      <c r="N42" s="40">
        <v>17.455855</v>
      </c>
      <c r="O42" s="41">
        <v>2.3809</v>
      </c>
      <c r="P42" s="41">
        <v>1.7241</v>
      </c>
      <c r="Q42" s="65">
        <v>76.927700000000002</v>
      </c>
      <c r="R42" s="41">
        <v>12.977652000000001</v>
      </c>
      <c r="S42" s="41">
        <v>2.2166999999999999</v>
      </c>
      <c r="T42" s="61">
        <v>1.4778</v>
      </c>
    </row>
    <row r="43" spans="1:20" x14ac:dyDescent="0.45">
      <c r="A43" s="62"/>
      <c r="B43" s="40">
        <v>38</v>
      </c>
      <c r="C43" s="63">
        <v>303</v>
      </c>
      <c r="D43" s="40">
        <v>226</v>
      </c>
      <c r="E43" s="40">
        <v>73</v>
      </c>
      <c r="F43" s="40">
        <v>1</v>
      </c>
      <c r="G43" s="64">
        <v>2</v>
      </c>
      <c r="H43" s="63">
        <v>206.73309900000001</v>
      </c>
      <c r="I43" s="40">
        <v>123.333332</v>
      </c>
      <c r="J43" s="40">
        <v>77.502332999999993</v>
      </c>
      <c r="K43" s="40">
        <v>0</v>
      </c>
      <c r="L43" s="64">
        <v>5.8974359999999999</v>
      </c>
      <c r="M43" s="40">
        <v>112.095499</v>
      </c>
      <c r="N43" s="40">
        <v>23.707352</v>
      </c>
      <c r="O43" s="41">
        <v>2.5190000000000001</v>
      </c>
      <c r="P43" s="41">
        <v>2.4045000000000001</v>
      </c>
      <c r="Q43" s="65">
        <v>92.172501999999994</v>
      </c>
      <c r="R43" s="41">
        <v>18.099160999999999</v>
      </c>
      <c r="S43" s="41">
        <v>2.6335000000000002</v>
      </c>
      <c r="T43" s="61">
        <v>1.7175</v>
      </c>
    </row>
    <row r="44" spans="1:20" x14ac:dyDescent="0.45">
      <c r="A44" s="62"/>
      <c r="B44" s="40">
        <v>39</v>
      </c>
      <c r="C44" s="63">
        <v>298</v>
      </c>
      <c r="D44" s="40">
        <v>86</v>
      </c>
      <c r="E44" s="40">
        <v>191</v>
      </c>
      <c r="F44" s="40">
        <v>3</v>
      </c>
      <c r="G44" s="64">
        <v>11</v>
      </c>
      <c r="H44" s="63">
        <v>272.98378700000001</v>
      </c>
      <c r="I44" s="40">
        <v>49.166665999999999</v>
      </c>
      <c r="J44" s="40">
        <v>197.27866</v>
      </c>
      <c r="K44" s="40">
        <v>0</v>
      </c>
      <c r="L44" s="64">
        <v>26.538461999999999</v>
      </c>
      <c r="M44" s="40">
        <v>158.01059900000001</v>
      </c>
      <c r="N44" s="40">
        <v>33.418047999999999</v>
      </c>
      <c r="O44" s="41">
        <v>3.5508000000000002</v>
      </c>
      <c r="P44" s="41">
        <v>3.3894000000000002</v>
      </c>
      <c r="Q44" s="65">
        <v>129.92699999999999</v>
      </c>
      <c r="R44" s="41">
        <v>25.512703999999999</v>
      </c>
      <c r="S44" s="41">
        <v>3.7122000000000002</v>
      </c>
      <c r="T44" s="61">
        <v>2.4209999999999998</v>
      </c>
    </row>
    <row r="45" spans="1:20" x14ac:dyDescent="0.45">
      <c r="A45" s="62"/>
      <c r="B45" s="40">
        <v>40</v>
      </c>
      <c r="C45" s="63">
        <v>286</v>
      </c>
      <c r="D45" s="40">
        <v>81</v>
      </c>
      <c r="E45" s="40">
        <v>190</v>
      </c>
      <c r="F45" s="40">
        <v>2</v>
      </c>
      <c r="G45" s="64">
        <v>9</v>
      </c>
      <c r="H45" s="63">
        <v>291.75037700000001</v>
      </c>
      <c r="I45" s="40">
        <v>43.333333000000003</v>
      </c>
      <c r="J45" s="40">
        <v>209.02143599999999</v>
      </c>
      <c r="K45" s="40">
        <v>0</v>
      </c>
      <c r="L45" s="64">
        <v>26.538461999999999</v>
      </c>
      <c r="M45" s="40">
        <v>398.94459699999999</v>
      </c>
      <c r="N45" s="40">
        <v>67.119400999999996</v>
      </c>
      <c r="O45" s="41">
        <v>8.6539000000000001</v>
      </c>
      <c r="P45" s="41">
        <v>8.2048000000000005</v>
      </c>
      <c r="Q45" s="65">
        <v>329.91480100000001</v>
      </c>
      <c r="R45" s="41">
        <v>50.615758</v>
      </c>
      <c r="S45" s="41">
        <v>8.2260000000000009</v>
      </c>
      <c r="T45" s="61">
        <v>6.6966999999999999</v>
      </c>
    </row>
    <row r="46" spans="1:20" x14ac:dyDescent="0.45">
      <c r="A46" s="60"/>
      <c r="B46" s="40">
        <v>41</v>
      </c>
      <c r="C46" s="63">
        <v>74</v>
      </c>
      <c r="D46" s="40">
        <v>22</v>
      </c>
      <c r="E46" s="40">
        <v>51</v>
      </c>
      <c r="F46" s="40">
        <v>1</v>
      </c>
      <c r="G46" s="64">
        <v>0</v>
      </c>
      <c r="H46" s="63">
        <v>60.986333000000002</v>
      </c>
      <c r="I46" s="40">
        <v>11.666667</v>
      </c>
      <c r="J46" s="40">
        <v>49.319665000000001</v>
      </c>
      <c r="K46" s="40">
        <v>0</v>
      </c>
      <c r="L46" s="64">
        <v>0</v>
      </c>
      <c r="M46" s="40">
        <v>35.953000000000003</v>
      </c>
      <c r="N46" s="40">
        <v>6.6761739999999996</v>
      </c>
      <c r="O46" s="41">
        <v>0.91059999999999997</v>
      </c>
      <c r="P46" s="41">
        <v>0.65939999999999999</v>
      </c>
      <c r="Q46" s="65">
        <v>29.421800000000001</v>
      </c>
      <c r="R46" s="41">
        <v>4.963438</v>
      </c>
      <c r="S46" s="41">
        <v>0.8478</v>
      </c>
      <c r="T46" s="61">
        <v>0.56520000000000004</v>
      </c>
    </row>
    <row r="47" spans="1:20" x14ac:dyDescent="0.45">
      <c r="A47" s="62"/>
      <c r="B47" s="40">
        <v>42</v>
      </c>
      <c r="C47" s="63">
        <v>52</v>
      </c>
      <c r="D47" s="40">
        <v>7</v>
      </c>
      <c r="E47" s="40">
        <v>42</v>
      </c>
      <c r="F47" s="40">
        <v>0</v>
      </c>
      <c r="G47" s="64">
        <v>3</v>
      </c>
      <c r="H47" s="63">
        <v>57.294428000000003</v>
      </c>
      <c r="I47" s="40">
        <v>5</v>
      </c>
      <c r="J47" s="40">
        <v>43.448275000000002</v>
      </c>
      <c r="K47" s="40">
        <v>0</v>
      </c>
      <c r="L47" s="64">
        <v>8.8461540000000003</v>
      </c>
      <c r="M47" s="40">
        <v>26.106000999999999</v>
      </c>
      <c r="N47" s="40">
        <v>4.8476679999999996</v>
      </c>
      <c r="O47" s="41">
        <v>0.66120000000000001</v>
      </c>
      <c r="P47" s="41">
        <v>0.4788</v>
      </c>
      <c r="Q47" s="65">
        <v>21.363600000000002</v>
      </c>
      <c r="R47" s="41">
        <v>3.604025</v>
      </c>
      <c r="S47" s="41">
        <v>0.61560000000000004</v>
      </c>
      <c r="T47" s="61">
        <v>0.41039999999999999</v>
      </c>
    </row>
    <row r="48" spans="1:20" x14ac:dyDescent="0.45">
      <c r="A48" s="62"/>
      <c r="B48" s="40">
        <v>43</v>
      </c>
      <c r="C48" s="63">
        <v>81</v>
      </c>
      <c r="D48" s="40">
        <v>22</v>
      </c>
      <c r="E48" s="40">
        <v>50</v>
      </c>
      <c r="F48" s="40">
        <v>0</v>
      </c>
      <c r="G48" s="64">
        <v>8</v>
      </c>
      <c r="H48" s="63">
        <v>78.722311000000005</v>
      </c>
      <c r="I48" s="40">
        <v>15.833333</v>
      </c>
      <c r="J48" s="40">
        <v>48.145387999999997</v>
      </c>
      <c r="K48" s="40">
        <v>0</v>
      </c>
      <c r="L48" s="64">
        <v>14.743589999999999</v>
      </c>
      <c r="M48" s="40">
        <v>74.997501</v>
      </c>
      <c r="N48" s="40">
        <v>13.926413</v>
      </c>
      <c r="O48" s="41">
        <v>1.8995</v>
      </c>
      <c r="P48" s="41">
        <v>1.3754999999999999</v>
      </c>
      <c r="Q48" s="65">
        <v>61.373500999999997</v>
      </c>
      <c r="R48" s="41">
        <v>10.353669</v>
      </c>
      <c r="S48" s="41">
        <v>1.7685</v>
      </c>
      <c r="T48" s="61">
        <v>1.179</v>
      </c>
    </row>
    <row r="49" spans="1:20" x14ac:dyDescent="0.45">
      <c r="A49" s="62"/>
      <c r="B49" s="40">
        <v>44</v>
      </c>
      <c r="C49" s="63">
        <v>20</v>
      </c>
      <c r="D49" s="40">
        <v>6</v>
      </c>
      <c r="E49" s="40">
        <v>14</v>
      </c>
      <c r="F49" s="40">
        <v>0</v>
      </c>
      <c r="G49" s="64">
        <v>0</v>
      </c>
      <c r="H49" s="63">
        <v>17.083721000000001</v>
      </c>
      <c r="I49" s="40">
        <v>4.1666660000000002</v>
      </c>
      <c r="J49" s="40">
        <v>12.917055</v>
      </c>
      <c r="K49" s="40">
        <v>0</v>
      </c>
      <c r="L49" s="64">
        <v>0</v>
      </c>
      <c r="M49" s="40">
        <v>12.022500000000001</v>
      </c>
      <c r="N49" s="40">
        <v>2.2324790000000001</v>
      </c>
      <c r="O49" s="41">
        <v>0.30449999999999999</v>
      </c>
      <c r="P49" s="41">
        <v>0.2205</v>
      </c>
      <c r="Q49" s="65">
        <v>9.8384999999999998</v>
      </c>
      <c r="R49" s="41">
        <v>1.659748</v>
      </c>
      <c r="S49" s="41">
        <v>0.28349999999999997</v>
      </c>
      <c r="T49" s="61">
        <v>0.189</v>
      </c>
    </row>
    <row r="50" spans="1:20" x14ac:dyDescent="0.45">
      <c r="A50" s="60"/>
      <c r="B50" s="40">
        <v>45</v>
      </c>
      <c r="C50" s="63">
        <v>306</v>
      </c>
      <c r="D50" s="40">
        <v>60</v>
      </c>
      <c r="E50" s="40">
        <v>206</v>
      </c>
      <c r="F50" s="40">
        <v>5</v>
      </c>
      <c r="G50" s="64">
        <v>23</v>
      </c>
      <c r="H50" s="63">
        <v>326.29180000000002</v>
      </c>
      <c r="I50" s="40">
        <v>30.833335000000002</v>
      </c>
      <c r="J50" s="40">
        <v>213.71855199999999</v>
      </c>
      <c r="K50" s="40">
        <v>0</v>
      </c>
      <c r="L50" s="64">
        <v>56.025641999999998</v>
      </c>
      <c r="M50" s="40">
        <v>164.07850199999999</v>
      </c>
      <c r="N50" s="40">
        <v>30.468015999999999</v>
      </c>
      <c r="O50" s="41">
        <v>4.1557000000000004</v>
      </c>
      <c r="P50" s="41">
        <v>3.0093000000000001</v>
      </c>
      <c r="Q50" s="65">
        <v>134.272099</v>
      </c>
      <c r="R50" s="41">
        <v>22.651613999999999</v>
      </c>
      <c r="S50" s="41">
        <v>3.8691</v>
      </c>
      <c r="T50" s="61">
        <v>2.5794000000000001</v>
      </c>
    </row>
    <row r="51" spans="1:20" x14ac:dyDescent="0.45">
      <c r="A51" s="62"/>
      <c r="B51" s="40">
        <v>46</v>
      </c>
      <c r="C51" s="63">
        <v>21</v>
      </c>
      <c r="D51" s="40">
        <v>21</v>
      </c>
      <c r="E51" s="40">
        <v>0</v>
      </c>
      <c r="F51" s="40">
        <v>0</v>
      </c>
      <c r="G51" s="64">
        <v>0</v>
      </c>
      <c r="H51" s="63">
        <v>11.666667</v>
      </c>
      <c r="I51" s="40">
        <v>11.666667</v>
      </c>
      <c r="J51" s="40">
        <v>0</v>
      </c>
      <c r="K51" s="40">
        <v>0</v>
      </c>
      <c r="L51" s="64">
        <v>0</v>
      </c>
      <c r="M51" s="40">
        <v>2.9769999999999999</v>
      </c>
      <c r="N51" s="40">
        <v>0.55280399999999996</v>
      </c>
      <c r="O51" s="41">
        <v>7.5399999999999995E-2</v>
      </c>
      <c r="P51" s="41">
        <v>5.4600000000000003E-2</v>
      </c>
      <c r="Q51" s="65">
        <v>2.4361999999999999</v>
      </c>
      <c r="R51" s="41">
        <v>0.41098499999999999</v>
      </c>
      <c r="S51" s="41">
        <v>7.0199999999999999E-2</v>
      </c>
      <c r="T51" s="61">
        <v>4.6800000000000001E-2</v>
      </c>
    </row>
    <row r="53" spans="1:20" x14ac:dyDescent="0.45">
      <c r="B53" s="36" t="s">
        <v>4</v>
      </c>
      <c r="C53" s="42">
        <f t="shared" ref="C53:T53" si="0">SUM(C6:C52)</f>
        <v>11324</v>
      </c>
      <c r="D53" s="76">
        <f t="shared" si="0"/>
        <v>3563</v>
      </c>
      <c r="E53" s="76">
        <f t="shared" si="0"/>
        <v>6977</v>
      </c>
      <c r="F53" s="76">
        <f t="shared" si="0"/>
        <v>86</v>
      </c>
      <c r="G53" s="77">
        <f t="shared" si="0"/>
        <v>572</v>
      </c>
      <c r="H53" s="76">
        <f t="shared" si="0"/>
        <v>8871.6213799999987</v>
      </c>
      <c r="I53" s="76">
        <f t="shared" si="0"/>
        <v>1445.8460250000001</v>
      </c>
      <c r="J53" s="76">
        <f t="shared" si="0"/>
        <v>6413.2012520000007</v>
      </c>
      <c r="K53" s="76">
        <f t="shared" si="0"/>
        <v>45.461539000000002</v>
      </c>
      <c r="L53" s="77">
        <f t="shared" si="0"/>
        <v>804.11258199999986</v>
      </c>
      <c r="M53" s="76">
        <f t="shared" si="0"/>
        <v>7187.3043289999996</v>
      </c>
      <c r="N53" s="76">
        <f t="shared" si="0"/>
        <v>1098.1276039999998</v>
      </c>
      <c r="O53" s="76">
        <f t="shared" si="0"/>
        <v>151.2895</v>
      </c>
      <c r="P53" s="76">
        <f t="shared" si="0"/>
        <v>120.28689999999999</v>
      </c>
      <c r="Q53" s="76">
        <f t="shared" si="0"/>
        <v>6015.9896019999987</v>
      </c>
      <c r="R53" s="76">
        <f t="shared" si="0"/>
        <v>827.97545399999979</v>
      </c>
      <c r="S53" s="76">
        <f t="shared" si="0"/>
        <v>168.24449999999999</v>
      </c>
      <c r="T53" s="76">
        <f t="shared" si="0"/>
        <v>90.207399999999993</v>
      </c>
    </row>
  </sheetData>
  <sheetProtection sheet="1" objects="1" scenarios="1" selectLockedCells="1"/>
  <protectedRanges>
    <protectedRange sqref="A6:A51" name="Range1"/>
  </protectedRanges>
  <mergeCells count="5">
    <mergeCell ref="C4:G4"/>
    <mergeCell ref="H4:L4"/>
    <mergeCell ref="Q4:T4"/>
    <mergeCell ref="M4:P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tabSelected="1" zoomScaleNormal="100" workbookViewId="0">
      <selection activeCell="A3" sqref="A3:F4"/>
    </sheetView>
  </sheetViews>
  <sheetFormatPr defaultColWidth="9.1640625" defaultRowHeight="12.9" x14ac:dyDescent="0.5"/>
  <cols>
    <col min="1" max="1" width="11.5546875" style="47" customWidth="1"/>
    <col min="2" max="2" width="13.71875" style="47" customWidth="1"/>
    <col min="3" max="4" width="6.27734375" style="47" bestFit="1" customWidth="1"/>
    <col min="5" max="6" width="6.27734375" style="47" customWidth="1"/>
    <col min="7" max="7" width="10.1640625" style="47" bestFit="1" customWidth="1"/>
    <col min="8" max="8" width="6.27734375" style="47" customWidth="1"/>
    <col min="9" max="9" width="10.1640625" style="47" bestFit="1" customWidth="1"/>
    <col min="10" max="10" width="8" style="47" bestFit="1" customWidth="1"/>
    <col min="11" max="12" width="8" style="47" customWidth="1"/>
    <col min="13" max="13" width="13.1640625" style="47" customWidth="1"/>
    <col min="14" max="15" width="8" style="47" bestFit="1" customWidth="1"/>
    <col min="16" max="16" width="8" style="47" customWidth="1"/>
    <col min="17" max="17" width="10.1640625" style="47" bestFit="1" customWidth="1"/>
    <col min="18" max="18" width="6.44140625" style="47" bestFit="1" customWidth="1"/>
    <col min="19" max="19" width="9.1640625" style="47" bestFit="1" customWidth="1"/>
    <col min="20" max="20" width="7.44140625" style="47" bestFit="1" customWidth="1"/>
    <col min="21" max="21" width="6.83203125" style="47" bestFit="1" customWidth="1"/>
    <col min="22" max="22" width="5.44140625" style="47" bestFit="1" customWidth="1"/>
    <col min="23" max="16384" width="9.1640625" style="47"/>
  </cols>
  <sheetData>
    <row r="1" spans="1:16" s="52" customFormat="1" ht="14.4" x14ac:dyDescent="0.55000000000000004">
      <c r="A1" s="51" t="s">
        <v>1</v>
      </c>
      <c r="B1" s="51"/>
      <c r="F1" s="53" t="s">
        <v>35</v>
      </c>
      <c r="G1" s="54">
        <f>H8/F7</f>
        <v>2831</v>
      </c>
    </row>
    <row r="2" spans="1:16" s="52" customFormat="1" ht="14.4" x14ac:dyDescent="0.55000000000000004">
      <c r="A2" s="51" t="s">
        <v>53</v>
      </c>
      <c r="B2" s="51"/>
    </row>
    <row r="3" spans="1:16" s="52" customFormat="1" ht="14.4" x14ac:dyDescent="0.55000000000000004">
      <c r="A3" s="89" t="s">
        <v>2</v>
      </c>
      <c r="B3" s="89"/>
      <c r="C3" s="89"/>
      <c r="D3" s="89"/>
      <c r="E3" s="89"/>
      <c r="F3" s="89"/>
    </row>
    <row r="4" spans="1:16" s="52" customFormat="1" ht="14.4" x14ac:dyDescent="0.55000000000000004">
      <c r="A4" s="89"/>
      <c r="B4" s="89"/>
      <c r="C4" s="89"/>
      <c r="D4" s="89"/>
      <c r="E4" s="89"/>
      <c r="F4" s="89"/>
    </row>
    <row r="5" spans="1:16" s="49" customFormat="1" ht="13.2" thickBot="1" x14ac:dyDescent="0.55000000000000004">
      <c r="A5" s="48"/>
      <c r="B5" s="48"/>
      <c r="C5" s="48"/>
      <c r="D5" s="48"/>
      <c r="E5" s="48"/>
      <c r="F5" s="48"/>
    </row>
    <row r="6" spans="1:16" ht="13.2" thickBot="1" x14ac:dyDescent="0.55000000000000004">
      <c r="C6" s="80" t="s">
        <v>32</v>
      </c>
      <c r="D6" s="81"/>
      <c r="E6" s="81"/>
      <c r="F6" s="81"/>
      <c r="G6" s="81"/>
      <c r="H6" s="82"/>
      <c r="I6" s="94" t="s">
        <v>34</v>
      </c>
      <c r="J6" s="95"/>
      <c r="K6" s="95"/>
      <c r="L6" s="95"/>
      <c r="M6" s="95"/>
      <c r="N6" s="96"/>
    </row>
    <row r="7" spans="1:16" ht="13.2" thickBot="1" x14ac:dyDescent="0.55000000000000004">
      <c r="A7" s="6" t="s">
        <v>31</v>
      </c>
      <c r="B7" s="6" t="s">
        <v>30</v>
      </c>
      <c r="C7" s="28">
        <v>1</v>
      </c>
      <c r="D7" s="29">
        <v>2</v>
      </c>
      <c r="E7" s="29">
        <v>3</v>
      </c>
      <c r="F7" s="29">
        <v>4</v>
      </c>
      <c r="G7" s="30" t="s">
        <v>3</v>
      </c>
      <c r="H7" s="30" t="s">
        <v>4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</v>
      </c>
      <c r="N7" s="30" t="s">
        <v>4</v>
      </c>
    </row>
    <row r="8" spans="1:16" x14ac:dyDescent="0.5">
      <c r="A8" s="91" t="s">
        <v>17</v>
      </c>
      <c r="B8" s="31" t="s">
        <v>16</v>
      </c>
      <c r="C8" s="8">
        <f>SUMIF(Assignments!$A$6:$A$51,"=1",Assignments!$C$6:$C$51)</f>
        <v>0</v>
      </c>
      <c r="D8" s="9">
        <f>SUMIF(Assignments!$A$6:$A$51,"=2",Assignments!$C$6:$C$51)</f>
        <v>0</v>
      </c>
      <c r="E8" s="9">
        <f>SUMIF(Assignments!$A$6:$A$51,"=3",Assignments!$C$6:$C$51)</f>
        <v>0</v>
      </c>
      <c r="F8" s="9">
        <f>SUMIF(Assignments!$A$6:$A$51,"=4",Assignments!$C$6:$C$51)</f>
        <v>0</v>
      </c>
      <c r="G8" s="10">
        <f>H8-SUM(C8:F8)</f>
        <v>11324</v>
      </c>
      <c r="H8" s="10">
        <f>Assignments!C53</f>
        <v>11324</v>
      </c>
      <c r="I8" s="11"/>
      <c r="J8" s="12"/>
      <c r="K8" s="12"/>
      <c r="L8" s="12"/>
      <c r="M8" s="44"/>
      <c r="N8" s="13"/>
      <c r="P8" s="7"/>
    </row>
    <row r="9" spans="1:16" ht="25.8" x14ac:dyDescent="0.5">
      <c r="A9" s="92"/>
      <c r="B9" s="32" t="s">
        <v>33</v>
      </c>
      <c r="C9" s="14">
        <f>C8-$G$1</f>
        <v>-2831</v>
      </c>
      <c r="D9" s="15">
        <f>D8-$G$1</f>
        <v>-2831</v>
      </c>
      <c r="E9" s="15">
        <f>E8-$G$1</f>
        <v>-2831</v>
      </c>
      <c r="F9" s="15">
        <f>F8-$G$1</f>
        <v>-2831</v>
      </c>
      <c r="G9" s="16"/>
      <c r="H9" s="16">
        <f>MAX(C9:F9)-MIN(C9:F9)</f>
        <v>0</v>
      </c>
      <c r="I9" s="17">
        <f>C9/$G$1</f>
        <v>-1</v>
      </c>
      <c r="J9" s="18">
        <f>D9/$G$1</f>
        <v>-1</v>
      </c>
      <c r="K9" s="18">
        <f>E9/$G$1</f>
        <v>-1</v>
      </c>
      <c r="L9" s="18">
        <f>F9/$G$1</f>
        <v>-1</v>
      </c>
      <c r="M9" s="45"/>
      <c r="N9" s="27">
        <f>H9/$G$1</f>
        <v>0</v>
      </c>
      <c r="P9" s="7"/>
    </row>
    <row r="10" spans="1:16" x14ac:dyDescent="0.5">
      <c r="A10" s="92"/>
      <c r="B10" s="33" t="s">
        <v>21</v>
      </c>
      <c r="C10" s="14">
        <f>SUMIF(Assignments!$A$6:$A$51,"=1",Assignments!$D$6:$D$51)</f>
        <v>0</v>
      </c>
      <c r="D10" s="15">
        <f>SUMIF(Assignments!$A$6:$A$51,"=2",Assignments!$D$6:$D$51)</f>
        <v>0</v>
      </c>
      <c r="E10" s="15">
        <f>SUMIF(Assignments!$A$6:$A$51,"=3",Assignments!$D$6:$D$51)</f>
        <v>0</v>
      </c>
      <c r="F10" s="15">
        <f>SUMIF(Assignments!$A$6:$A$51,"=4",Assignments!$D$6:$D$51)</f>
        <v>0</v>
      </c>
      <c r="G10" s="16">
        <f>H10-SUM(C10:F10)</f>
        <v>3563</v>
      </c>
      <c r="H10" s="56">
        <v>3563</v>
      </c>
      <c r="I10" s="17" t="e">
        <f>C10/C$8</f>
        <v>#DIV/0!</v>
      </c>
      <c r="J10" s="18" t="e">
        <f>D10/D$8</f>
        <v>#DIV/0!</v>
      </c>
      <c r="K10" s="18" t="e">
        <f>E10/E$8</f>
        <v>#DIV/0!</v>
      </c>
      <c r="L10" s="18" t="e">
        <f>F10/F$8</f>
        <v>#DIV/0!</v>
      </c>
      <c r="M10" s="45">
        <f>IF(G10&gt;0,G10/G$8,"")</f>
        <v>0.31464146944542565</v>
      </c>
      <c r="N10" s="19">
        <f>H10/H$8</f>
        <v>0.31464146944542565</v>
      </c>
      <c r="P10" s="7"/>
    </row>
    <row r="11" spans="1:16" x14ac:dyDescent="0.5">
      <c r="A11" s="92"/>
      <c r="B11" s="33" t="s">
        <v>0</v>
      </c>
      <c r="C11" s="14">
        <f>SUMIF(Assignments!$A$6:$A$51,"=1",Assignments!$E$6:$E$51)</f>
        <v>0</v>
      </c>
      <c r="D11" s="15">
        <f>SUMIF(Assignments!$A$6:$A$51,"=2",Assignments!$E$6:$E$51)</f>
        <v>0</v>
      </c>
      <c r="E11" s="15">
        <f>SUMIF(Assignments!$A$6:$A$51,"=3",Assignments!$E$6:$E$51)</f>
        <v>0</v>
      </c>
      <c r="F11" s="15">
        <f>SUMIF(Assignments!$A$6:$A$51,"=4",Assignments!$E$6:$E$51)</f>
        <v>0</v>
      </c>
      <c r="G11" s="16">
        <f>H11-SUM(C11:F11)</f>
        <v>6977</v>
      </c>
      <c r="H11" s="56">
        <v>6977</v>
      </c>
      <c r="I11" s="17" t="e">
        <f>C11/C$8</f>
        <v>#DIV/0!</v>
      </c>
      <c r="J11" s="18" t="e">
        <f>D11/D$8</f>
        <v>#DIV/0!</v>
      </c>
      <c r="K11" s="18" t="e">
        <f>E11/E$8</f>
        <v>#DIV/0!</v>
      </c>
      <c r="L11" s="18" t="e">
        <f>F11/F$8</f>
        <v>#DIV/0!</v>
      </c>
      <c r="M11" s="45">
        <f>IF(G11&gt;0,G11/G$8,"")</f>
        <v>0.61612504415400915</v>
      </c>
      <c r="N11" s="19">
        <f>H11/H$8</f>
        <v>0.61612504415400915</v>
      </c>
      <c r="P11" s="7"/>
    </row>
    <row r="12" spans="1:16" x14ac:dyDescent="0.5">
      <c r="A12" s="92"/>
      <c r="B12" s="33" t="s">
        <v>49</v>
      </c>
      <c r="C12" s="14">
        <f>SUMIF(Assignments!$A$6:$A$51,"=1",Assignments!$F$6:$F$51)</f>
        <v>0</v>
      </c>
      <c r="D12" s="15">
        <f>SUMIF(Assignments!$A$6:$A$51,"=2",Assignments!$F$6:$F$51)</f>
        <v>0</v>
      </c>
      <c r="E12" s="15">
        <f>SUMIF(Assignments!$A$6:$A$51,"=3",Assignments!$F$6:$F$51)</f>
        <v>0</v>
      </c>
      <c r="F12" s="15">
        <f>SUMIF(Assignments!$A$6:$A$51,"=4",Assignments!$F$6:$F$51)</f>
        <v>0</v>
      </c>
      <c r="G12" s="16">
        <f>H12-SUM(C12:F12)</f>
        <v>86</v>
      </c>
      <c r="H12" s="56">
        <v>86</v>
      </c>
      <c r="I12" s="17" t="e">
        <f>C12/C$8</f>
        <v>#DIV/0!</v>
      </c>
      <c r="J12" s="18" t="e">
        <f>D12/D$8</f>
        <v>#DIV/0!</v>
      </c>
      <c r="K12" s="18" t="e">
        <f>E12/E$8</f>
        <v>#DIV/0!</v>
      </c>
      <c r="L12" s="18" t="e">
        <f>F12/F$8</f>
        <v>#DIV/0!</v>
      </c>
      <c r="M12" s="45">
        <f>IF(G12&gt;0,G12/G$8,"")</f>
        <v>7.5944895796538322E-3</v>
      </c>
      <c r="N12" s="19">
        <f>H12/H$8</f>
        <v>7.5944895796538322E-3</v>
      </c>
      <c r="P12" s="7"/>
    </row>
    <row r="13" spans="1:16" ht="13.2" thickBot="1" x14ac:dyDescent="0.55000000000000004">
      <c r="A13" s="92"/>
      <c r="B13" s="33" t="s">
        <v>19</v>
      </c>
      <c r="C13" s="14">
        <f>SUMIF(Assignments!$A$6:$A$51,"=1",Assignments!$G$6:$G$51)</f>
        <v>0</v>
      </c>
      <c r="D13" s="15">
        <f>SUMIF(Assignments!$A$6:$A$51,"=2",Assignments!$G$6:$G$51)</f>
        <v>0</v>
      </c>
      <c r="E13" s="15">
        <f>SUMIF(Assignments!$A$6:$A$51,"=3",Assignments!$G$6:$G$51)</f>
        <v>0</v>
      </c>
      <c r="F13" s="15">
        <f>SUMIF(Assignments!$A$6:$A$51,"=4",Assignments!$G$6:$G$51)</f>
        <v>0</v>
      </c>
      <c r="G13" s="16">
        <f>H13-SUM(C13:F13)</f>
        <v>572</v>
      </c>
      <c r="H13" s="57">
        <v>572</v>
      </c>
      <c r="I13" s="17" t="e">
        <f>C13/C$8</f>
        <v>#DIV/0!</v>
      </c>
      <c r="J13" s="18" t="e">
        <f>D13/D$8</f>
        <v>#DIV/0!</v>
      </c>
      <c r="K13" s="18" t="e">
        <f>E13/E$8</f>
        <v>#DIV/0!</v>
      </c>
      <c r="L13" s="18" t="e">
        <f>F13/F$8</f>
        <v>#DIV/0!</v>
      </c>
      <c r="M13" s="35">
        <f>IF(G13&gt;0,G13/G$8,"")</f>
        <v>5.0512186506534794E-2</v>
      </c>
      <c r="N13" s="19">
        <f>H13/H$8</f>
        <v>5.0512186506534794E-2</v>
      </c>
      <c r="P13" s="7"/>
    </row>
    <row r="14" spans="1:16" x14ac:dyDescent="0.5">
      <c r="A14" s="91" t="s">
        <v>22</v>
      </c>
      <c r="B14" s="31" t="s">
        <v>18</v>
      </c>
      <c r="C14" s="8">
        <f>SUMIF(Assignments!$A$6:$A$51,"=1",Assignments!$H$6:$H$51)</f>
        <v>0</v>
      </c>
      <c r="D14" s="9">
        <f>SUMIF(Assignments!$A$6:$A$51,"=2",Assignments!$H$6:$H$51)</f>
        <v>0</v>
      </c>
      <c r="E14" s="9">
        <f>SUMIF(Assignments!$A$6:$A$51,"=3",Assignments!$H$6:$H$51)</f>
        <v>0</v>
      </c>
      <c r="F14" s="9">
        <f>SUMIF(Assignments!$A$6:$A$51,"=4",Assignments!$H$6:$H$51)</f>
        <v>0</v>
      </c>
      <c r="G14" s="10">
        <f>H14-SUM(C14:F14)</f>
        <v>8871.6213799999987</v>
      </c>
      <c r="H14" s="58">
        <v>8871.6213799999987</v>
      </c>
      <c r="I14" s="11"/>
      <c r="J14" s="12"/>
      <c r="K14" s="12"/>
      <c r="L14" s="12"/>
      <c r="M14" s="46"/>
      <c r="N14" s="26"/>
      <c r="P14" s="7"/>
    </row>
    <row r="15" spans="1:16" x14ac:dyDescent="0.5">
      <c r="A15" s="92"/>
      <c r="B15" s="33" t="s">
        <v>24</v>
      </c>
      <c r="C15" s="14">
        <f>SUMIF(Assignments!$A$6:$A$51,"=1",Assignments!$I$6:$I$51)</f>
        <v>0</v>
      </c>
      <c r="D15" s="15">
        <f>SUMIF(Assignments!$A$6:$A$51,"=2",Assignments!$I$6:$I$51)</f>
        <v>0</v>
      </c>
      <c r="E15" s="15">
        <f>SUMIF(Assignments!$A$6:$A$51,"=3",Assignments!$I$6:$I$51)</f>
        <v>0</v>
      </c>
      <c r="F15" s="15">
        <f>SUMIF(Assignments!$A$6:$A$51,"=4",Assignments!$I$6:$I$51)</f>
        <v>0</v>
      </c>
      <c r="G15" s="16">
        <f>H15-SUM(C15:F15)</f>
        <v>1445.8460250000001</v>
      </c>
      <c r="H15" s="56">
        <v>1445.8460250000001</v>
      </c>
      <c r="I15" s="17" t="e">
        <f>C15/C$14</f>
        <v>#DIV/0!</v>
      </c>
      <c r="J15" s="18" t="e">
        <f>D15/D$14</f>
        <v>#DIV/0!</v>
      </c>
      <c r="K15" s="18" t="e">
        <f>E15/E$14</f>
        <v>#DIV/0!</v>
      </c>
      <c r="L15" s="18" t="e">
        <f>F15/F$14</f>
        <v>#DIV/0!</v>
      </c>
      <c r="M15" s="45">
        <f>IF(G15&gt;0,G15/G$8,"")</f>
        <v>0.12767979733309784</v>
      </c>
      <c r="N15" s="19">
        <f>H15/H$14</f>
        <v>0.1629742707752932</v>
      </c>
      <c r="P15" s="7"/>
    </row>
    <row r="16" spans="1:16" x14ac:dyDescent="0.5">
      <c r="A16" s="92"/>
      <c r="B16" s="33" t="s">
        <v>25</v>
      </c>
      <c r="C16" s="14">
        <f>SUMIF(Assignments!$A$6:$A$51,"=1",Assignments!$J$6:$J$51)</f>
        <v>0</v>
      </c>
      <c r="D16" s="15">
        <f>SUMIF(Assignments!$A$6:$A$51,"=2",Assignments!$J$6:$J$51)</f>
        <v>0</v>
      </c>
      <c r="E16" s="15">
        <f>SUMIF(Assignments!$A$6:$A$51,"=3",Assignments!$J$6:$J$51)</f>
        <v>0</v>
      </c>
      <c r="F16" s="15">
        <f>SUMIF(Assignments!$A$6:$A$51,"=4",Assignments!$J$6:$J$51)</f>
        <v>0</v>
      </c>
      <c r="G16" s="16">
        <f>H16-SUM(C16:F16)</f>
        <v>6413.2012520000007</v>
      </c>
      <c r="H16" s="56">
        <v>6413.2012520000007</v>
      </c>
      <c r="I16" s="17" t="e">
        <f>C16/C$14</f>
        <v>#DIV/0!</v>
      </c>
      <c r="J16" s="18" t="e">
        <f>D16/D$14</f>
        <v>#DIV/0!</v>
      </c>
      <c r="K16" s="18" t="e">
        <f>E16/E$14</f>
        <v>#DIV/0!</v>
      </c>
      <c r="L16" s="18" t="e">
        <f>F16/F$14</f>
        <v>#DIV/0!</v>
      </c>
      <c r="M16" s="45">
        <f>IF(G16&gt;0,G16/G$8,"")</f>
        <v>0.56633709395973164</v>
      </c>
      <c r="N16" s="19">
        <f>H16/H$14</f>
        <v>0.72288942204609752</v>
      </c>
      <c r="P16" s="7"/>
    </row>
    <row r="17" spans="1:18" x14ac:dyDescent="0.5">
      <c r="A17" s="92"/>
      <c r="B17" s="33" t="s">
        <v>49</v>
      </c>
      <c r="C17" s="14">
        <f>SUMIF(Assignments!$A$6:$A$51,"=1",Assignments!$K$6:$K$51)</f>
        <v>0</v>
      </c>
      <c r="D17" s="15">
        <f>SUMIF(Assignments!$A$6:$A$51,"=2",Assignments!$K$6:$K$51)</f>
        <v>0</v>
      </c>
      <c r="E17" s="15">
        <f>SUMIF(Assignments!$A$6:$A$51,"=3",Assignments!$K$6:$K$51)</f>
        <v>0</v>
      </c>
      <c r="F17" s="15">
        <f>SUMIF(Assignments!$A$6:$A$51,"=4",Assignments!$K$6:$K$51)</f>
        <v>0</v>
      </c>
      <c r="G17" s="16">
        <f>H17-SUM(C17:F17)</f>
        <v>45.461539000000002</v>
      </c>
      <c r="H17" s="56">
        <v>45.461539000000002</v>
      </c>
      <c r="I17" s="17" t="e">
        <f>C17/C$14</f>
        <v>#DIV/0!</v>
      </c>
      <c r="J17" s="18" t="e">
        <f>D17/D$14</f>
        <v>#DIV/0!</v>
      </c>
      <c r="K17" s="18" t="e">
        <f>E17/E$14</f>
        <v>#DIV/0!</v>
      </c>
      <c r="L17" s="18" t="e">
        <f>F17/F$14</f>
        <v>#DIV/0!</v>
      </c>
      <c r="M17" s="45">
        <f>IF(G17&gt;0,G17/G$8,"")</f>
        <v>4.0146184210526322E-3</v>
      </c>
      <c r="N17" s="19">
        <f>H17/H$14</f>
        <v>5.1243777267690393E-3</v>
      </c>
      <c r="P17" s="7"/>
    </row>
    <row r="18" spans="1:18" ht="13.2" thickBot="1" x14ac:dyDescent="0.55000000000000004">
      <c r="A18" s="92"/>
      <c r="B18" s="33" t="s">
        <v>26</v>
      </c>
      <c r="C18" s="14">
        <f>SUMIF(Assignments!$A$6:$A$51,"=1",Assignments!$L$6:$L$51)</f>
        <v>0</v>
      </c>
      <c r="D18" s="15">
        <f>SUMIF(Assignments!$A$6:$A$51,"=2",Assignments!$L$6:$L$51)</f>
        <v>0</v>
      </c>
      <c r="E18" s="15">
        <f>SUMIF(Assignments!$A$6:$A$51,"=3",Assignments!$L$6:$L$51)</f>
        <v>0</v>
      </c>
      <c r="F18" s="15">
        <f>SUMIF(Assignments!$A$6:$A$51,"=4",Assignments!$L$6:$L$51)</f>
        <v>0</v>
      </c>
      <c r="G18" s="16">
        <f>H18-SUM(C18:F18)</f>
        <v>804.11258199999986</v>
      </c>
      <c r="H18" s="57">
        <v>804.11258199999986</v>
      </c>
      <c r="I18" s="17" t="e">
        <f>C18/C$14</f>
        <v>#DIV/0!</v>
      </c>
      <c r="J18" s="18" t="e">
        <f>D18/D$14</f>
        <v>#DIV/0!</v>
      </c>
      <c r="K18" s="18" t="e">
        <f>E18/E$14</f>
        <v>#DIV/0!</v>
      </c>
      <c r="L18" s="18" t="e">
        <f>F18/F$14</f>
        <v>#DIV/0!</v>
      </c>
      <c r="M18" s="35">
        <f>IF(G18&gt;0,G18/G$8,"")</f>
        <v>7.1009588661250428E-2</v>
      </c>
      <c r="N18" s="19">
        <f>H18/H$14</f>
        <v>9.0638739815111447E-2</v>
      </c>
      <c r="P18" s="7"/>
    </row>
    <row r="19" spans="1:18" x14ac:dyDescent="0.5">
      <c r="A19" s="91" t="s">
        <v>55</v>
      </c>
      <c r="B19" s="31" t="s">
        <v>36</v>
      </c>
      <c r="C19" s="8">
        <f>SUMIF(Assignments!$A$6:$A$51,"=1",Assignments!$M$6:$M$51)</f>
        <v>0</v>
      </c>
      <c r="D19" s="9">
        <f>SUMIF(Assignments!$A$6:$A$51,"=2",Assignments!$M$6:$M$51)</f>
        <v>0</v>
      </c>
      <c r="E19" s="9">
        <f>SUMIF(Assignments!$A$6:$A$51,"=3",Assignments!$M$6:$M$51)</f>
        <v>0</v>
      </c>
      <c r="F19" s="9">
        <f>SUMIF(Assignments!$A$6:$A$51,"=4",Assignments!$M$6:$M$51)</f>
        <v>0</v>
      </c>
      <c r="G19" s="10">
        <f>H19-SUM(C19:F19)</f>
        <v>7187.3043289999996</v>
      </c>
      <c r="H19" s="55">
        <v>7187.3043289999996</v>
      </c>
      <c r="I19" s="11"/>
      <c r="J19" s="12"/>
      <c r="K19" s="12"/>
      <c r="L19" s="12"/>
      <c r="M19" s="45"/>
      <c r="N19" s="26"/>
      <c r="P19" s="7"/>
    </row>
    <row r="20" spans="1:18" s="50" customFormat="1" x14ac:dyDescent="0.5">
      <c r="A20" s="92"/>
      <c r="B20" s="33" t="s">
        <v>38</v>
      </c>
      <c r="C20" s="14">
        <f>SUMIF(Assignments!$A$6:$A$51,"=1",Assignments!$N$6:$N$51)</f>
        <v>0</v>
      </c>
      <c r="D20" s="15">
        <f>SUMIF(Assignments!$A$6:$A$51,"=2",Assignments!$N$6:$N$51)</f>
        <v>0</v>
      </c>
      <c r="E20" s="15">
        <f>SUMIF(Assignments!$A$6:$A$51,"=3",Assignments!$N$6:$N$51)</f>
        <v>0</v>
      </c>
      <c r="F20" s="15">
        <f>SUMIF(Assignments!$A$6:$A$51,"=4",Assignments!$N$6:$N$51)</f>
        <v>0</v>
      </c>
      <c r="G20" s="16">
        <f>H20-SUM(C20:F20)</f>
        <v>1098.1276039999998</v>
      </c>
      <c r="H20" s="55">
        <v>1098.1276039999998</v>
      </c>
      <c r="I20" s="17" t="e">
        <f t="shared" ref="I20:J22" si="0">C20/C$19</f>
        <v>#DIV/0!</v>
      </c>
      <c r="J20" s="18" t="e">
        <f t="shared" si="0"/>
        <v>#DIV/0!</v>
      </c>
      <c r="K20" s="18" t="e">
        <f>E20/E$19</f>
        <v>#DIV/0!</v>
      </c>
      <c r="L20" s="18" t="e">
        <f>F20/F$19</f>
        <v>#DIV/0!</v>
      </c>
      <c r="M20" s="45">
        <f>IF(G20&gt;0,G20/G$8,"")</f>
        <v>9.6973472624514293E-2</v>
      </c>
      <c r="N20" s="19">
        <f>H20/H$19</f>
        <v>0.1527871304362573</v>
      </c>
      <c r="P20" s="7"/>
    </row>
    <row r="21" spans="1:18" x14ac:dyDescent="0.5">
      <c r="A21" s="92"/>
      <c r="B21" s="33" t="s">
        <v>20</v>
      </c>
      <c r="C21" s="14">
        <f>SUMIF(Assignments!$A$6:$A$51,"=1",Assignments!$O$6:$O$51)</f>
        <v>0</v>
      </c>
      <c r="D21" s="15">
        <f>SUMIF(Assignments!$A$6:$A$51,"=2",Assignments!$O$6:$O$51)</f>
        <v>0</v>
      </c>
      <c r="E21" s="15">
        <f>SUMIF(Assignments!$A$6:$A$51,"=3",Assignments!$O$6:$O$51)</f>
        <v>0</v>
      </c>
      <c r="F21" s="15">
        <f>SUMIF(Assignments!$A$6:$A$51,"=4",Assignments!$O$6:$O$51)</f>
        <v>0</v>
      </c>
      <c r="G21" s="16">
        <f>H21-SUM(C21:F21)</f>
        <v>151.2895</v>
      </c>
      <c r="H21" s="55">
        <v>151.2895</v>
      </c>
      <c r="I21" s="17" t="e">
        <f t="shared" si="0"/>
        <v>#DIV/0!</v>
      </c>
      <c r="J21" s="18" t="e">
        <f t="shared" si="0"/>
        <v>#DIV/0!</v>
      </c>
      <c r="K21" s="18" t="e">
        <f>E21/E$19</f>
        <v>#DIV/0!</v>
      </c>
      <c r="L21" s="18" t="e">
        <f>F21/F$19</f>
        <v>#DIV/0!</v>
      </c>
      <c r="M21" s="45">
        <f>IF(G21&gt;0,G21/G$8,"")</f>
        <v>1.3360075944895796E-2</v>
      </c>
      <c r="N21" s="19">
        <f>H21/H$19</f>
        <v>2.1049546961517011E-2</v>
      </c>
      <c r="P21" s="7"/>
    </row>
    <row r="22" spans="1:18" ht="13.2" thickBot="1" x14ac:dyDescent="0.55000000000000004">
      <c r="A22" s="93"/>
      <c r="B22" s="34" t="s">
        <v>39</v>
      </c>
      <c r="C22" s="20">
        <f>SUMIF(Assignments!$A$6:$A$51,"=1",Assignments!$P$6:$P$51)</f>
        <v>0</v>
      </c>
      <c r="D22" s="21">
        <f>SUMIF(Assignments!$A$6:$A$51,"=2",Assignments!$P$6:$P$51)</f>
        <v>0</v>
      </c>
      <c r="E22" s="21">
        <f>SUMIF(Assignments!$A$6:$A$51,"=3",Assignments!$P$6:$P$51)</f>
        <v>0</v>
      </c>
      <c r="F22" s="21">
        <f>SUMIF(Assignments!$A$6:$A$51,"=4",Assignments!$P$6:$P$51)</f>
        <v>0</v>
      </c>
      <c r="G22" s="22">
        <f>H22-SUM(C22:F22)</f>
        <v>120.28689999999999</v>
      </c>
      <c r="H22" s="55">
        <v>120.28689999999999</v>
      </c>
      <c r="I22" s="23" t="e">
        <f t="shared" si="0"/>
        <v>#DIV/0!</v>
      </c>
      <c r="J22" s="24" t="e">
        <f t="shared" si="0"/>
        <v>#DIV/0!</v>
      </c>
      <c r="K22" s="24" t="e">
        <f>E22/E$19</f>
        <v>#DIV/0!</v>
      </c>
      <c r="L22" s="24" t="e">
        <f>F22/F$19</f>
        <v>#DIV/0!</v>
      </c>
      <c r="M22" s="45">
        <f>IF(G22&gt;0,G22/G$8,"")</f>
        <v>1.0622297774637936E-2</v>
      </c>
      <c r="N22" s="25">
        <f>H22/H$19</f>
        <v>1.6736024313685354E-2</v>
      </c>
      <c r="P22" s="7"/>
    </row>
    <row r="23" spans="1:18" x14ac:dyDescent="0.5">
      <c r="A23" s="91" t="s">
        <v>56</v>
      </c>
      <c r="B23" s="31" t="s">
        <v>37</v>
      </c>
      <c r="C23" s="8">
        <f>SUMIF(Assignments!$A$6:$A$51,"=1",Assignments!$Q$6:$Q$51)</f>
        <v>0</v>
      </c>
      <c r="D23" s="9">
        <f>SUMIF(Assignments!$A$6:$A$51,"=2",Assignments!$Q$6:$Q$51)</f>
        <v>0</v>
      </c>
      <c r="E23" s="9">
        <f>SUMIF(Assignments!$A$6:$A$51,"=3",Assignments!$Q$6:$Q$51)</f>
        <v>0</v>
      </c>
      <c r="F23" s="9">
        <f>SUMIF(Assignments!$A$6:$A$51,"=4",Assignments!$Q$6:$Q$51)</f>
        <v>0</v>
      </c>
      <c r="G23" s="10">
        <f>H23-SUM(C23:F23)</f>
        <v>6015.9896019999987</v>
      </c>
      <c r="H23" s="58">
        <v>6015.9896019999987</v>
      </c>
      <c r="I23" s="11"/>
      <c r="J23" s="12"/>
      <c r="K23" s="12"/>
      <c r="L23" s="12"/>
      <c r="M23" s="46"/>
      <c r="N23" s="26"/>
      <c r="P23" s="7"/>
    </row>
    <row r="24" spans="1:18" x14ac:dyDescent="0.5">
      <c r="A24" s="92"/>
      <c r="B24" s="33" t="s">
        <v>38</v>
      </c>
      <c r="C24" s="14">
        <f>SUMIF(Assignments!$A$6:$A$51,"=1",Assignments!$R$6:$R$51)</f>
        <v>0</v>
      </c>
      <c r="D24" s="15">
        <f>SUMIF(Assignments!$A$6:$A$51,"=2",Assignments!$R$6:$R$51)</f>
        <v>0</v>
      </c>
      <c r="E24" s="15">
        <f>SUMIF(Assignments!$A$6:$A$51,"=3",Assignments!$R$6:$R$51)</f>
        <v>0</v>
      </c>
      <c r="F24" s="15">
        <f>SUMIF(Assignments!$A$6:$A$51,"=4",Assignments!$R$6:$R$51)</f>
        <v>0</v>
      </c>
      <c r="G24" s="16">
        <f>H24-SUM(C24:F24)</f>
        <v>827.97545399999979</v>
      </c>
      <c r="H24" s="56">
        <v>827.97545399999979</v>
      </c>
      <c r="I24" s="17" t="e">
        <f t="shared" ref="I24:J26" si="1">C24/C$23</f>
        <v>#DIV/0!</v>
      </c>
      <c r="J24" s="18" t="e">
        <f t="shared" si="1"/>
        <v>#DIV/0!</v>
      </c>
      <c r="K24" s="18" t="e">
        <f>E24/E$23</f>
        <v>#DIV/0!</v>
      </c>
      <c r="L24" s="18" t="e">
        <f>F24/F$23</f>
        <v>#DIV/0!</v>
      </c>
      <c r="M24" s="45">
        <f>IF(G24&gt;0,G24/G$8,"")</f>
        <v>7.311687160014127E-2</v>
      </c>
      <c r="N24" s="19">
        <f>H24/H$23</f>
        <v>0.13762913648067837</v>
      </c>
      <c r="P24" s="7"/>
    </row>
    <row r="25" spans="1:18" x14ac:dyDescent="0.5">
      <c r="A25" s="92"/>
      <c r="B25" s="33" t="s">
        <v>20</v>
      </c>
      <c r="C25" s="14">
        <f>SUMIF(Assignments!$A$6:$A$51,"=1",Assignments!$S$6:$S$51)</f>
        <v>0</v>
      </c>
      <c r="D25" s="15">
        <f>SUMIF(Assignments!$A$6:$A$51,"=2",Assignments!$S$6:$S$51)</f>
        <v>0</v>
      </c>
      <c r="E25" s="15">
        <f>SUMIF(Assignments!$A$6:$A$51,"=3",Assignments!$S$6:$S$51)</f>
        <v>0</v>
      </c>
      <c r="F25" s="15">
        <f>SUMIF(Assignments!$A$6:$A$51,"=4",Assignments!$S$6:$S$51)</f>
        <v>0</v>
      </c>
      <c r="G25" s="16">
        <f>H25-SUM(C25:F25)</f>
        <v>168.24449999999999</v>
      </c>
      <c r="H25" s="56">
        <v>168.24449999999999</v>
      </c>
      <c r="I25" s="17" t="e">
        <f t="shared" si="1"/>
        <v>#DIV/0!</v>
      </c>
      <c r="J25" s="18" t="e">
        <f t="shared" si="1"/>
        <v>#DIV/0!</v>
      </c>
      <c r="K25" s="18" t="e">
        <f>E25/E$23</f>
        <v>#DIV/0!</v>
      </c>
      <c r="L25" s="18" t="e">
        <f>F25/F$23</f>
        <v>#DIV/0!</v>
      </c>
      <c r="M25" s="45">
        <f>IF(G25&gt;0,G25/G$8,"")</f>
        <v>1.4857338396326386E-2</v>
      </c>
      <c r="N25" s="19">
        <f>H25/H$23</f>
        <v>2.7966221873799046E-2</v>
      </c>
      <c r="P25" s="7"/>
    </row>
    <row r="26" spans="1:18" ht="13.2" thickBot="1" x14ac:dyDescent="0.55000000000000004">
      <c r="A26" s="93"/>
      <c r="B26" s="34" t="s">
        <v>39</v>
      </c>
      <c r="C26" s="20">
        <f>SUMIF(Assignments!$A$6:$A$51,"=1",Assignments!$T$6:$T$51)</f>
        <v>0</v>
      </c>
      <c r="D26" s="21">
        <f>SUMIF(Assignments!$A$6:$A$51,"=2",Assignments!$T$6:$T$51)</f>
        <v>0</v>
      </c>
      <c r="E26" s="21">
        <f>SUMIF(Assignments!$A$6:$A$51,"=3",Assignments!$T$6:$T$51)</f>
        <v>0</v>
      </c>
      <c r="F26" s="21">
        <f>SUMIF(Assignments!$A$6:$A$51,"=4",Assignments!$T$6:$T$51)</f>
        <v>0</v>
      </c>
      <c r="G26" s="22">
        <f>H26-SUM(C26:F26)</f>
        <v>90.207399999999993</v>
      </c>
      <c r="H26" s="57">
        <v>90.207399999999993</v>
      </c>
      <c r="I26" s="23" t="e">
        <f t="shared" si="1"/>
        <v>#DIV/0!</v>
      </c>
      <c r="J26" s="24" t="e">
        <f t="shared" si="1"/>
        <v>#DIV/0!</v>
      </c>
      <c r="K26" s="24" t="e">
        <f>E26/E$23</f>
        <v>#DIV/0!</v>
      </c>
      <c r="L26" s="24" t="e">
        <f>F26/F$23</f>
        <v>#DIV/0!</v>
      </c>
      <c r="M26" s="35">
        <f>IF(G26&gt;0,G26/G$8,"")</f>
        <v>7.9660367361356413E-3</v>
      </c>
      <c r="N26" s="25">
        <f>H26/H$23</f>
        <v>1.4994607033564486E-2</v>
      </c>
      <c r="P26" s="7"/>
    </row>
    <row r="27" spans="1:18" ht="15.6" x14ac:dyDescent="0.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6" x14ac:dyDescent="0.6">
      <c r="A28" s="1" t="s">
        <v>44</v>
      </c>
    </row>
    <row r="29" spans="1:18" x14ac:dyDescent="0.5">
      <c r="A29" s="90" t="s">
        <v>48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x14ac:dyDescent="0.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x14ac:dyDescent="0.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x14ac:dyDescent="0.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x14ac:dyDescent="0.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</sheetData>
  <sheetProtection sheet="1" selectLockedCells="1"/>
  <protectedRanges>
    <protectedRange sqref="A3:B3 I6:L6 C6:F6" name="Range1"/>
  </protectedRanges>
  <mergeCells count="7">
    <mergeCell ref="A3:F4"/>
    <mergeCell ref="A29:R34"/>
    <mergeCell ref="A19:A22"/>
    <mergeCell ref="A23:A26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4-district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2018-05-16T06:23:08Z</dcterms:modified>
</cp:coreProperties>
</file>