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li\NDC Dropbox\mapdata\Half Moon Bay City 2021\kit\"/>
    </mc:Choice>
  </mc:AlternateContent>
  <xr:revisionPtr revIDLastSave="0" documentId="13_ncr:1_{49EE52A9-17BA-432B-928F-EE4555399A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Assignments!$B$4:$P$48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1" l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C10" i="2" l="1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F8" i="2" l="1"/>
  <c r="E8" i="2"/>
  <c r="K7" i="2"/>
  <c r="L7" i="2"/>
  <c r="H2" i="1" l="1"/>
  <c r="K2" i="1"/>
  <c r="L18" i="2"/>
  <c r="K12" i="2"/>
  <c r="K14" i="2"/>
  <c r="K11" i="2"/>
  <c r="K18" i="2"/>
  <c r="K22" i="2"/>
  <c r="L14" i="2"/>
  <c r="L11" i="2"/>
  <c r="L22" i="2"/>
  <c r="K16" i="2"/>
  <c r="L13" i="2"/>
  <c r="K13" i="2"/>
  <c r="K17" i="2"/>
  <c r="K21" i="2"/>
  <c r="L17" i="2"/>
  <c r="L16" i="2"/>
  <c r="L20" i="2"/>
  <c r="L12" i="2"/>
  <c r="L21" i="2"/>
  <c r="K20" i="2"/>
  <c r="D8" i="2"/>
  <c r="C8" i="2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H8" i="2" s="1"/>
  <c r="E9" i="2" l="1"/>
  <c r="F9" i="2"/>
  <c r="J7" i="2"/>
  <c r="I7" i="2"/>
  <c r="L9" i="2" l="1"/>
  <c r="L2" i="1"/>
  <c r="K9" i="2"/>
  <c r="I2" i="1"/>
  <c r="N13" i="2"/>
  <c r="I13" i="2" l="1"/>
  <c r="J13" i="2"/>
  <c r="N18" i="2"/>
  <c r="N22" i="2"/>
  <c r="N21" i="2"/>
  <c r="N20" i="2"/>
  <c r="N14" i="2"/>
  <c r="N12" i="2"/>
  <c r="N11" i="2"/>
  <c r="G13" i="2" l="1"/>
  <c r="N16" i="2"/>
  <c r="N17" i="2"/>
  <c r="J12" i="2"/>
  <c r="I16" i="2"/>
  <c r="J16" i="2"/>
  <c r="I11" i="2"/>
  <c r="I14" i="2"/>
  <c r="G18" i="2"/>
  <c r="I12" i="2"/>
  <c r="I21" i="2"/>
  <c r="I20" i="2"/>
  <c r="J14" i="2"/>
  <c r="I17" i="2"/>
  <c r="G10" i="2"/>
  <c r="G20" i="2"/>
  <c r="J18" i="2"/>
  <c r="G14" i="2"/>
  <c r="B2" i="1"/>
  <c r="G11" i="2"/>
  <c r="G21" i="2"/>
  <c r="G15" i="2"/>
  <c r="I18" i="2"/>
  <c r="E2" i="1"/>
  <c r="J22" i="2"/>
  <c r="G22" i="2"/>
  <c r="G16" i="2"/>
  <c r="J17" i="2"/>
  <c r="G8" i="2"/>
  <c r="G17" i="2"/>
  <c r="G12" i="2"/>
  <c r="J21" i="2"/>
  <c r="J20" i="2"/>
  <c r="I22" i="2"/>
  <c r="J11" i="2"/>
  <c r="G19" i="2"/>
  <c r="M11" i="2" l="1"/>
  <c r="M12" i="2"/>
  <c r="M14" i="2"/>
  <c r="M17" i="2"/>
  <c r="M21" i="2"/>
  <c r="M16" i="2"/>
  <c r="M18" i="2"/>
  <c r="M20" i="2"/>
  <c r="M22" i="2"/>
  <c r="M13" i="2"/>
  <c r="C9" i="2"/>
  <c r="D9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<sst xmlns="http://schemas.openxmlformats.org/spreadsheetml/2006/main" count="74" uniqueCount="56">
  <si>
    <t>Sums by District Assigned</t>
  </si>
  <si>
    <t>enter your name here</t>
  </si>
  <si>
    <t>Unassigned</t>
  </si>
  <si>
    <t>Total</t>
  </si>
  <si>
    <t>Instructions for Use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</si>
  <si>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</si>
  <si>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</si>
  <si>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</si>
  <si>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</si>
  <si>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</si>
  <si>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</si>
  <si>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</si>
  <si>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</si>
  <si>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</si>
  <si>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</si>
  <si>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</si>
  <si>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</si>
  <si>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Total CVAP</t>
  </si>
  <si>
    <t>Asian-American</t>
  </si>
  <si>
    <t>Citizen Voting Age Population</t>
  </si>
  <si>
    <t xml:space="preserve"> tot</t>
  </si>
  <si>
    <t xml:space="preserve"> Hisp</t>
  </si>
  <si>
    <t xml:space="preserve"> NH Wht</t>
  </si>
  <si>
    <t xml:space="preserve"> NH Asn</t>
  </si>
  <si>
    <t xml:space="preserve"> latino</t>
  </si>
  <si>
    <t xml:space="preserve">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</si>
  <si>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</si>
  <si>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</si>
  <si>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</si>
  <si>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</si>
  <si>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</si>
  <si>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</si>
  <si>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</si>
  <si>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</si>
  <si>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</si>
  <si>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Filipino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</si>
  <si>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</si>
  <si>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</si>
  <si>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</si>
  <si>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</si>
  <si>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</si>
  <si>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</si>
  <si>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</si>
  <si>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</si>
  <si>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</si>
  <si>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</si>
  <si>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Nov. 2016 Registration</t>
  </si>
  <si>
    <t>Nov. 2016 Voters</t>
  </si>
  <si>
    <t>District (1-4)</t>
  </si>
  <si>
    <t>City of Half Moon Bay 2021 Public Participation Kit</t>
  </si>
  <si>
    <t>2) On the "Assignments" worksheet tab, enter the letter for the district where you wish to assign</t>
  </si>
  <si>
    <t>When complete, please email this file to JBlair@hmbcity.com</t>
  </si>
  <si>
    <t>Other</t>
  </si>
  <si>
    <t>a given population unit. Then check the results of your assignments on the "Results" worksheet tab, which</t>
  </si>
  <si>
    <t>Nov. 2020 Registration</t>
  </si>
  <si>
    <t>Nov. 2020 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</si>
</sst>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Fill="1" applyBorder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NumberFormat="1" applyFont="1" applyBorder="1" applyAlignment="1">
      <alignment horizontal="center" vertical="center"/>
    </xf>
    <xf numFmtId="9" fontId="6" fillId="0" borderId="3" xfId="2" applyNumberFormat="1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6" fillId="0" borderId="0" xfId="0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/>
    <xf numFmtId="3" fontId="13" fillId="0" borderId="0" xfId="0" applyNumberFormat="1" applyFont="1"/>
    <xf numFmtId="3" fontId="13" fillId="0" borderId="21" xfId="0" applyNumberFormat="1" applyFont="1" applyBorder="1"/>
    <xf numFmtId="3" fontId="13" fillId="0" borderId="16" xfId="0" applyNumberFormat="1" applyFont="1" applyBorder="1"/>
    <xf numFmtId="3" fontId="13" fillId="0" borderId="12" xfId="0" applyNumberFormat="1" applyFont="1" applyBorder="1"/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9" fillId="0" borderId="22" xfId="0" applyFont="1" applyFill="1" applyBorder="1" applyAlignment="1" applyProtection="1">
      <protection locked="0"/>
    </xf>
    <xf numFmtId="0" fontId="9" fillId="0" borderId="17" xfId="0" applyFont="1" applyFill="1" applyBorder="1" applyAlignment="1" applyProtection="1">
      <protection locked="0"/>
    </xf>
    <xf numFmtId="0" fontId="9" fillId="0" borderId="18" xfId="0" applyFont="1" applyFill="1" applyBorder="1" applyAlignment="1" applyProtection="1">
      <protection locked="0"/>
    </xf>
    <xf numFmtId="0" fontId="5" fillId="0" borderId="32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vertical="top" wrapText="1"/>
    </xf>
    <xf numFmtId="164" fontId="6" fillId="0" borderId="0" xfId="1" applyNumberFormat="1" applyFont="1"/>
    <xf numFmtId="0" fontId="5" fillId="0" borderId="3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center"/>
      <protection locked="0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A3" sqref="A3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8" x14ac:dyDescent="0.3">
      <c r="A1" s="1" t="s">
        <v>4</v>
      </c>
    </row>
    <row r="3" spans="1:8" x14ac:dyDescent="0.3">
      <c r="A3" s="2" t="s">
        <v>5</v>
      </c>
    </row>
    <row r="5" spans="1:8" x14ac:dyDescent="0.3">
      <c r="A5" s="2" t="s">
        <v>6</v>
      </c>
    </row>
    <row r="6" spans="1:8" x14ac:dyDescent="0.3">
      <c r="A6" s="2" t="s">
        <v>7</v>
      </c>
    </row>
    <row r="7" spans="1:8" x14ac:dyDescent="0.3">
      <c r="A7" s="2" t="s">
        <v>50</v>
      </c>
    </row>
    <row r="8" spans="1:8" x14ac:dyDescent="0.3">
      <c r="B8" s="2" t="s">
        <v>53</v>
      </c>
    </row>
    <row r="9" spans="1:8" x14ac:dyDescent="0.3">
      <c r="B9" s="2" t="s">
        <v>8</v>
      </c>
    </row>
    <row r="11" spans="1:8" x14ac:dyDescent="0.3">
      <c r="A11" s="1" t="s">
        <v>9</v>
      </c>
      <c r="B11" s="2" t="s">
        <v>10</v>
      </c>
    </row>
    <row r="12" spans="1:8" x14ac:dyDescent="0.3">
      <c r="B12" s="2" t="s">
        <v>11</v>
      </c>
      <c r="G12" s="3" t="s">
        <v>12</v>
      </c>
      <c r="H12" s="2" t="s">
        <v>13</v>
      </c>
    </row>
    <row r="14" spans="1:8" x14ac:dyDescent="0.3">
      <c r="A14" s="1" t="s">
        <v>14</v>
      </c>
    </row>
    <row r="15" spans="1:8" x14ac:dyDescent="0.3">
      <c r="B15" s="2" t="s">
        <v>51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0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6.88671875" defaultRowHeight="12" x14ac:dyDescent="0.25"/>
  <cols>
    <col min="1" max="1" width="6.109375" style="36" bestFit="1" customWidth="1"/>
    <col min="2" max="2" width="4.88671875" style="36" bestFit="1" customWidth="1"/>
    <col min="3" max="6" width="6.33203125" style="36" customWidth="1"/>
    <col min="7" max="7" width="5.44140625" style="36" customWidth="1"/>
    <col min="8" max="8" width="6.33203125" style="43" customWidth="1"/>
    <col min="9" max="16" width="6.33203125" style="36" customWidth="1"/>
    <col min="17" max="17" width="6.88671875" style="5"/>
    <col min="18" max="18" width="3.44140625" style="5" bestFit="1" customWidth="1"/>
    <col min="19" max="20" width="6.5546875" style="5" customWidth="1"/>
    <col min="21" max="21" width="3.55468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17" ht="12.6" customHeight="1" thickBot="1" x14ac:dyDescent="0.3">
      <c r="A1" s="87" t="s">
        <v>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77"/>
      <c r="N1" s="5"/>
      <c r="O1" s="5"/>
      <c r="P1" s="5"/>
    </row>
    <row r="2" spans="1:17" ht="12.6" thickBot="1" x14ac:dyDescent="0.3">
      <c r="A2" s="39" t="s">
        <v>37</v>
      </c>
      <c r="B2" s="37">
        <f>Results!$C$8</f>
        <v>0</v>
      </c>
      <c r="C2" s="37">
        <f>Results!$C$9</f>
        <v>-3183</v>
      </c>
      <c r="D2" s="39" t="s">
        <v>36</v>
      </c>
      <c r="E2" s="37">
        <f>Results!$D$8</f>
        <v>0</v>
      </c>
      <c r="F2" s="37">
        <f>Results!$D$9</f>
        <v>-3183</v>
      </c>
      <c r="G2" s="39" t="s">
        <v>38</v>
      </c>
      <c r="H2" s="37">
        <f>Results!$E$8</f>
        <v>0</v>
      </c>
      <c r="I2" s="37">
        <f>Results!$E$9</f>
        <v>-3183</v>
      </c>
      <c r="J2" s="39" t="s">
        <v>39</v>
      </c>
      <c r="K2" s="37">
        <f>Results!$F$8</f>
        <v>0</v>
      </c>
      <c r="L2" s="38">
        <f>Results!$F$9</f>
        <v>-3183</v>
      </c>
      <c r="M2" s="77"/>
      <c r="N2" s="77"/>
      <c r="O2" s="77"/>
      <c r="P2" s="77"/>
      <c r="Q2" s="77"/>
    </row>
    <row r="3" spans="1:17" x14ac:dyDescent="0.25">
      <c r="H3" s="76"/>
    </row>
    <row r="4" spans="1:17" ht="13.5" customHeight="1" x14ac:dyDescent="0.25">
      <c r="A4" s="59"/>
      <c r="B4" s="70" t="s">
        <v>42</v>
      </c>
      <c r="C4" s="81" t="s">
        <v>3</v>
      </c>
      <c r="D4" s="84" t="s">
        <v>19</v>
      </c>
      <c r="E4" s="85"/>
      <c r="F4" s="85"/>
      <c r="G4" s="85"/>
      <c r="H4" s="85"/>
      <c r="I4" s="85" t="s">
        <v>46</v>
      </c>
      <c r="J4" s="85"/>
      <c r="K4" s="85"/>
      <c r="L4" s="85"/>
      <c r="M4" s="84" t="s">
        <v>47</v>
      </c>
      <c r="N4" s="85"/>
      <c r="O4" s="85"/>
      <c r="P4" s="86"/>
    </row>
    <row r="5" spans="1:17" s="4" customFormat="1" ht="24" x14ac:dyDescent="0.25">
      <c r="A5" s="66" t="s">
        <v>48</v>
      </c>
      <c r="B5" s="67" t="s">
        <v>43</v>
      </c>
      <c r="C5" s="82" t="s">
        <v>42</v>
      </c>
      <c r="D5" s="72" t="s">
        <v>20</v>
      </c>
      <c r="E5" s="68" t="s">
        <v>21</v>
      </c>
      <c r="F5" s="68" t="s">
        <v>22</v>
      </c>
      <c r="G5" s="68" t="s">
        <v>45</v>
      </c>
      <c r="H5" s="71" t="s">
        <v>23</v>
      </c>
      <c r="I5" s="68" t="s">
        <v>20</v>
      </c>
      <c r="J5" s="68" t="s">
        <v>24</v>
      </c>
      <c r="K5" s="69" t="s">
        <v>25</v>
      </c>
      <c r="L5" s="69" t="s">
        <v>52</v>
      </c>
      <c r="M5" s="66" t="s">
        <v>20</v>
      </c>
      <c r="N5" s="69" t="s">
        <v>24</v>
      </c>
      <c r="O5" s="69" t="s">
        <v>25</v>
      </c>
      <c r="P5" s="73" t="s">
        <v>52</v>
      </c>
    </row>
    <row r="6" spans="1:17" x14ac:dyDescent="0.25">
      <c r="A6" s="60"/>
      <c r="B6" s="40">
        <v>1</v>
      </c>
      <c r="C6" s="63">
        <v>224.09700599999999</v>
      </c>
      <c r="D6" s="63">
        <v>158.84257099999999</v>
      </c>
      <c r="E6" s="40">
        <v>5.6956249999999997</v>
      </c>
      <c r="F6" s="40">
        <v>150.51561100000001</v>
      </c>
      <c r="G6" s="40">
        <v>0</v>
      </c>
      <c r="H6" s="64">
        <v>2.6313140000000002</v>
      </c>
      <c r="I6" s="40">
        <v>152.60866799999999</v>
      </c>
      <c r="J6" s="40">
        <v>3.6862010000000001</v>
      </c>
      <c r="K6" s="41">
        <v>10.25849</v>
      </c>
      <c r="L6" s="41">
        <f>I6-J6-K6</f>
        <v>138.66397699999999</v>
      </c>
      <c r="M6" s="65">
        <v>135.65214900000001</v>
      </c>
      <c r="N6" s="41">
        <v>3.6862010000000001</v>
      </c>
      <c r="O6" s="41">
        <v>8.2067929999999993</v>
      </c>
      <c r="P6" s="61">
        <f>M6-N6-O6</f>
        <v>123.75915499999999</v>
      </c>
    </row>
    <row r="7" spans="1:17" x14ac:dyDescent="0.25">
      <c r="A7" s="62"/>
      <c r="B7" s="40">
        <v>2</v>
      </c>
      <c r="C7" s="63">
        <v>428.560158</v>
      </c>
      <c r="D7" s="63">
        <v>313.10401000000002</v>
      </c>
      <c r="E7" s="40">
        <v>12.531599999999999</v>
      </c>
      <c r="F7" s="40">
        <v>261.59620899999999</v>
      </c>
      <c r="G7" s="40">
        <v>21.818200000000001</v>
      </c>
      <c r="H7" s="64">
        <v>13.15788</v>
      </c>
      <c r="I7" s="40">
        <v>236</v>
      </c>
      <c r="J7" s="40">
        <v>5.7004830000000002</v>
      </c>
      <c r="K7" s="41">
        <v>15.864131</v>
      </c>
      <c r="L7" s="41">
        <f t="shared" ref="L7:L48" si="0">I7-J7-K7</f>
        <v>214.43538599999999</v>
      </c>
      <c r="M7" s="65">
        <v>209.77777800000001</v>
      </c>
      <c r="N7" s="41">
        <v>5.7004830000000002</v>
      </c>
      <c r="O7" s="41">
        <v>12.691306000000001</v>
      </c>
      <c r="P7" s="61">
        <f t="shared" ref="P7:P48" si="1">M7-N7-O7</f>
        <v>191.38598900000002</v>
      </c>
    </row>
    <row r="8" spans="1:17" x14ac:dyDescent="0.25">
      <c r="A8" s="62"/>
      <c r="B8" s="40">
        <v>3</v>
      </c>
      <c r="C8" s="63">
        <v>533.14592400000004</v>
      </c>
      <c r="D8" s="63">
        <v>468.36109199999999</v>
      </c>
      <c r="E8" s="40">
        <v>24.262872000000002</v>
      </c>
      <c r="F8" s="40">
        <v>391.20200399999999</v>
      </c>
      <c r="G8" s="40">
        <v>0</v>
      </c>
      <c r="H8" s="64">
        <v>52.463399000000003</v>
      </c>
      <c r="I8" s="40">
        <v>404.75526000000002</v>
      </c>
      <c r="J8" s="40">
        <v>11.171545999999999</v>
      </c>
      <c r="K8" s="41">
        <v>31.837539</v>
      </c>
      <c r="L8" s="41">
        <f t="shared" si="0"/>
        <v>361.74617500000005</v>
      </c>
      <c r="M8" s="65">
        <v>349.75498499999998</v>
      </c>
      <c r="N8" s="41">
        <v>10.087629</v>
      </c>
      <c r="O8" s="41">
        <v>26.180861</v>
      </c>
      <c r="P8" s="61">
        <f t="shared" si="1"/>
        <v>313.48649499999999</v>
      </c>
    </row>
    <row r="9" spans="1:17" x14ac:dyDescent="0.25">
      <c r="A9" s="62"/>
      <c r="B9" s="40">
        <v>4</v>
      </c>
      <c r="C9" s="63">
        <v>669.88328100000001</v>
      </c>
      <c r="D9" s="63">
        <v>420.02427899999998</v>
      </c>
      <c r="E9" s="40">
        <v>97.741816</v>
      </c>
      <c r="F9" s="40">
        <v>258.39790399999998</v>
      </c>
      <c r="G9" s="40">
        <v>5</v>
      </c>
      <c r="H9" s="64">
        <v>48.870716999999999</v>
      </c>
      <c r="I9" s="40">
        <v>301.65641399999998</v>
      </c>
      <c r="J9" s="40">
        <v>12.549189999999999</v>
      </c>
      <c r="K9" s="41">
        <v>78.755635999999996</v>
      </c>
      <c r="L9" s="41">
        <f t="shared" si="0"/>
        <v>210.35158799999999</v>
      </c>
      <c r="M9" s="65">
        <v>258.223974</v>
      </c>
      <c r="N9" s="41">
        <v>11.005712000000001</v>
      </c>
      <c r="O9" s="41">
        <v>60.971280999999998</v>
      </c>
      <c r="P9" s="61">
        <f t="shared" si="1"/>
        <v>186.24698100000001</v>
      </c>
    </row>
    <row r="10" spans="1:17" x14ac:dyDescent="0.25">
      <c r="A10" s="60"/>
      <c r="B10" s="40">
        <v>5</v>
      </c>
      <c r="C10" s="63">
        <v>616.21788900000001</v>
      </c>
      <c r="D10" s="63">
        <v>285.53120200000001</v>
      </c>
      <c r="E10" s="40">
        <v>158.55160000000001</v>
      </c>
      <c r="F10" s="40">
        <v>115.729727</v>
      </c>
      <c r="G10" s="40">
        <v>0</v>
      </c>
      <c r="H10" s="64">
        <v>11.25</v>
      </c>
      <c r="I10" s="40">
        <v>187</v>
      </c>
      <c r="J10" s="40">
        <v>7.4831890000000003</v>
      </c>
      <c r="K10" s="41">
        <v>51.014015000000001</v>
      </c>
      <c r="L10" s="41">
        <f t="shared" si="0"/>
        <v>128.50279599999999</v>
      </c>
      <c r="M10" s="65">
        <v>159.945751</v>
      </c>
      <c r="N10" s="41">
        <v>6.567933</v>
      </c>
      <c r="O10" s="41">
        <v>39.5886</v>
      </c>
      <c r="P10" s="61">
        <f t="shared" si="1"/>
        <v>113.78921799999999</v>
      </c>
    </row>
    <row r="11" spans="1:17" x14ac:dyDescent="0.25">
      <c r="A11" s="62"/>
      <c r="B11" s="40">
        <v>6</v>
      </c>
      <c r="C11" s="63">
        <v>455.83240000000001</v>
      </c>
      <c r="D11" s="63">
        <v>199.389498</v>
      </c>
      <c r="E11" s="40">
        <v>130.2388</v>
      </c>
      <c r="F11" s="40">
        <v>59.150697999999998</v>
      </c>
      <c r="G11" s="40">
        <v>2.5</v>
      </c>
      <c r="H11" s="64">
        <v>7.5</v>
      </c>
      <c r="I11" s="40">
        <v>111</v>
      </c>
      <c r="J11" s="40">
        <v>2.367299</v>
      </c>
      <c r="K11" s="41">
        <v>42.163595999999998</v>
      </c>
      <c r="L11" s="41">
        <f t="shared" si="0"/>
        <v>66.469104999999999</v>
      </c>
      <c r="M11" s="65">
        <v>94.165879000000004</v>
      </c>
      <c r="N11" s="41">
        <v>2.1042649999999998</v>
      </c>
      <c r="O11" s="41">
        <v>33.379513000000003</v>
      </c>
      <c r="P11" s="61">
        <f t="shared" si="1"/>
        <v>58.682101000000003</v>
      </c>
    </row>
    <row r="12" spans="1:17" x14ac:dyDescent="0.25">
      <c r="A12" s="62"/>
      <c r="B12" s="40">
        <v>7</v>
      </c>
      <c r="C12" s="63">
        <v>407.99813499999999</v>
      </c>
      <c r="D12" s="63">
        <v>266.51839899999999</v>
      </c>
      <c r="E12" s="40">
        <v>69.568601000000001</v>
      </c>
      <c r="F12" s="40">
        <v>159.449738</v>
      </c>
      <c r="G12" s="40">
        <v>7.5</v>
      </c>
      <c r="H12" s="64">
        <v>30</v>
      </c>
      <c r="I12" s="40">
        <v>131</v>
      </c>
      <c r="J12" s="40">
        <v>2.7938390000000002</v>
      </c>
      <c r="K12" s="41">
        <v>49.760638999999998</v>
      </c>
      <c r="L12" s="41">
        <f t="shared" si="0"/>
        <v>78.445522000000011</v>
      </c>
      <c r="M12" s="65">
        <v>111.13270199999999</v>
      </c>
      <c r="N12" s="41">
        <v>2.483412</v>
      </c>
      <c r="O12" s="41">
        <v>39.393839999999997</v>
      </c>
      <c r="P12" s="61">
        <f t="shared" si="1"/>
        <v>69.255449999999996</v>
      </c>
    </row>
    <row r="13" spans="1:17" x14ac:dyDescent="0.25">
      <c r="A13" s="62"/>
      <c r="B13" s="40">
        <v>8</v>
      </c>
      <c r="C13" s="63">
        <v>348.90875699999998</v>
      </c>
      <c r="D13" s="63">
        <v>231.45730699999999</v>
      </c>
      <c r="E13" s="40">
        <v>27.503900000000002</v>
      </c>
      <c r="F13" s="40">
        <v>186.453295</v>
      </c>
      <c r="G13" s="40">
        <v>2.5</v>
      </c>
      <c r="H13" s="64">
        <v>15</v>
      </c>
      <c r="I13" s="40">
        <v>183</v>
      </c>
      <c r="J13" s="40">
        <v>9.2775669999999995</v>
      </c>
      <c r="K13" s="41">
        <v>38.728434999999998</v>
      </c>
      <c r="L13" s="41">
        <f t="shared" si="0"/>
        <v>134.993998</v>
      </c>
      <c r="M13" s="65">
        <v>157.25474700000001</v>
      </c>
      <c r="N13" s="41">
        <v>8.1178709999999992</v>
      </c>
      <c r="O13" s="41">
        <v>29.433610000000002</v>
      </c>
      <c r="P13" s="61">
        <f t="shared" si="1"/>
        <v>119.703266</v>
      </c>
    </row>
    <row r="14" spans="1:17" x14ac:dyDescent="0.25">
      <c r="A14" s="60"/>
      <c r="B14" s="40">
        <v>9</v>
      </c>
      <c r="C14" s="63">
        <v>526.17691400000001</v>
      </c>
      <c r="D14" s="63">
        <v>369.10420699999997</v>
      </c>
      <c r="E14" s="40">
        <v>42.064708000000003</v>
      </c>
      <c r="F14" s="40">
        <v>297.03940499999999</v>
      </c>
      <c r="G14" s="40">
        <v>7.5</v>
      </c>
      <c r="H14" s="64">
        <v>22.5</v>
      </c>
      <c r="I14" s="40">
        <v>261</v>
      </c>
      <c r="J14" s="40">
        <v>13.231939000000001</v>
      </c>
      <c r="K14" s="41">
        <v>55.235638999999999</v>
      </c>
      <c r="L14" s="41">
        <f t="shared" si="0"/>
        <v>192.532422</v>
      </c>
      <c r="M14" s="65">
        <v>224.28136799999999</v>
      </c>
      <c r="N14" s="41">
        <v>11.577947</v>
      </c>
      <c r="O14" s="41">
        <v>41.979086000000002</v>
      </c>
      <c r="P14" s="61">
        <f t="shared" si="1"/>
        <v>170.724335</v>
      </c>
    </row>
    <row r="15" spans="1:17" x14ac:dyDescent="0.25">
      <c r="A15" s="62"/>
      <c r="B15" s="40">
        <v>10</v>
      </c>
      <c r="C15" s="63">
        <v>1368.9625329999999</v>
      </c>
      <c r="D15" s="63">
        <v>923.51188000000002</v>
      </c>
      <c r="E15" s="40">
        <v>302.23351200000002</v>
      </c>
      <c r="F15" s="40">
        <v>541.53006400000004</v>
      </c>
      <c r="G15" s="40">
        <v>0</v>
      </c>
      <c r="H15" s="64">
        <v>73.940635</v>
      </c>
      <c r="I15" s="40">
        <v>868.86604699999998</v>
      </c>
      <c r="J15" s="40">
        <v>23.814022999999999</v>
      </c>
      <c r="K15" s="41">
        <v>264.19565999999998</v>
      </c>
      <c r="L15" s="41">
        <f t="shared" si="0"/>
        <v>580.85636399999999</v>
      </c>
      <c r="M15" s="65">
        <v>761.98129600000004</v>
      </c>
      <c r="N15" s="41">
        <v>20.307227000000001</v>
      </c>
      <c r="O15" s="41">
        <v>225.18817300000001</v>
      </c>
      <c r="P15" s="61">
        <f t="shared" si="1"/>
        <v>516.48589600000003</v>
      </c>
    </row>
    <row r="16" spans="1:17" x14ac:dyDescent="0.25">
      <c r="A16" s="62"/>
      <c r="B16" s="40">
        <v>11</v>
      </c>
      <c r="C16" s="63">
        <v>261.80381699999998</v>
      </c>
      <c r="D16" s="63">
        <v>192.224007</v>
      </c>
      <c r="E16" s="40">
        <v>31.048390000000001</v>
      </c>
      <c r="F16" s="40">
        <v>145.606697</v>
      </c>
      <c r="G16" s="40">
        <v>0</v>
      </c>
      <c r="H16" s="64">
        <v>12.06897</v>
      </c>
      <c r="I16" s="40">
        <v>153</v>
      </c>
      <c r="J16" s="40">
        <v>4.1741859999999997</v>
      </c>
      <c r="K16" s="41">
        <v>47.538423000000002</v>
      </c>
      <c r="L16" s="41">
        <f t="shared" si="0"/>
        <v>101.28739100000001</v>
      </c>
      <c r="M16" s="65">
        <v>134.21616</v>
      </c>
      <c r="N16" s="41">
        <v>3.5320049999999998</v>
      </c>
      <c r="O16" s="41">
        <v>40.747221000000003</v>
      </c>
      <c r="P16" s="61">
        <f t="shared" si="1"/>
        <v>89.936934000000008</v>
      </c>
    </row>
    <row r="17" spans="1:16" x14ac:dyDescent="0.25">
      <c r="A17" s="62"/>
      <c r="B17" s="40">
        <v>12</v>
      </c>
      <c r="C17" s="63">
        <v>1.4485319999999999</v>
      </c>
      <c r="D17" s="63">
        <v>0.306732</v>
      </c>
      <c r="E17" s="40">
        <v>0.306732</v>
      </c>
      <c r="F17" s="40">
        <v>0</v>
      </c>
      <c r="G17" s="40">
        <v>0</v>
      </c>
      <c r="H17" s="64">
        <v>0</v>
      </c>
      <c r="I17" s="40">
        <v>20.666433000000001</v>
      </c>
      <c r="J17" s="40">
        <v>0</v>
      </c>
      <c r="K17" s="41">
        <v>1.3272360000000001</v>
      </c>
      <c r="L17" s="41">
        <f t="shared" si="0"/>
        <v>19.339197000000002</v>
      </c>
      <c r="M17" s="65">
        <v>17.089551</v>
      </c>
      <c r="N17" s="41">
        <v>0</v>
      </c>
      <c r="O17" s="41">
        <v>0.88482400000000005</v>
      </c>
      <c r="P17" s="61">
        <f t="shared" si="1"/>
        <v>16.204726999999998</v>
      </c>
    </row>
    <row r="18" spans="1:16" x14ac:dyDescent="0.25">
      <c r="A18" s="60"/>
      <c r="B18" s="40">
        <v>13</v>
      </c>
      <c r="C18" s="63">
        <v>249.51581400000001</v>
      </c>
      <c r="D18" s="63">
        <v>189.183153</v>
      </c>
      <c r="E18" s="40">
        <v>7.5410820000000003</v>
      </c>
      <c r="F18" s="40">
        <v>174.57038</v>
      </c>
      <c r="G18" s="40">
        <v>0</v>
      </c>
      <c r="H18" s="64">
        <v>7.0479260000000004</v>
      </c>
      <c r="I18" s="40">
        <v>208.97115400000001</v>
      </c>
      <c r="J18" s="40">
        <v>1.8896189999999999</v>
      </c>
      <c r="K18" s="41">
        <v>6.195614</v>
      </c>
      <c r="L18" s="41">
        <f t="shared" si="0"/>
        <v>200.885921</v>
      </c>
      <c r="M18" s="65">
        <v>188.72775999999999</v>
      </c>
      <c r="N18" s="41">
        <v>1.883629</v>
      </c>
      <c r="O18" s="41">
        <v>6.1822790000000003</v>
      </c>
      <c r="P18" s="61">
        <f t="shared" si="1"/>
        <v>180.66185199999998</v>
      </c>
    </row>
    <row r="19" spans="1:16" x14ac:dyDescent="0.25">
      <c r="A19" s="62"/>
      <c r="B19" s="40">
        <v>14</v>
      </c>
      <c r="C19" s="63">
        <v>265.746511</v>
      </c>
      <c r="D19" s="63">
        <v>188.31109799999999</v>
      </c>
      <c r="E19" s="40">
        <v>8.2044160000000002</v>
      </c>
      <c r="F19" s="40">
        <v>174.677007</v>
      </c>
      <c r="G19" s="40">
        <v>0</v>
      </c>
      <c r="H19" s="64">
        <v>4.6296290000000004</v>
      </c>
      <c r="I19" s="40">
        <v>210</v>
      </c>
      <c r="J19" s="40">
        <v>6.7021280000000001</v>
      </c>
      <c r="K19" s="41">
        <v>26.112314000000001</v>
      </c>
      <c r="L19" s="41">
        <f t="shared" si="0"/>
        <v>177.18555800000001</v>
      </c>
      <c r="M19" s="65">
        <v>187.101067</v>
      </c>
      <c r="N19" s="41">
        <v>6.7021280000000001</v>
      </c>
      <c r="O19" s="41">
        <v>19.895095999999999</v>
      </c>
      <c r="P19" s="61">
        <f t="shared" si="1"/>
        <v>160.50384300000002</v>
      </c>
    </row>
    <row r="20" spans="1:16" x14ac:dyDescent="0.25">
      <c r="A20" s="62"/>
      <c r="B20" s="40">
        <v>15</v>
      </c>
      <c r="C20" s="63">
        <v>251.355909</v>
      </c>
      <c r="D20" s="63">
        <v>172.69163800000001</v>
      </c>
      <c r="E20" s="40">
        <v>33.563485999999997</v>
      </c>
      <c r="F20" s="40">
        <v>131.50973999999999</v>
      </c>
      <c r="G20" s="40">
        <v>0</v>
      </c>
      <c r="H20" s="64">
        <v>6.0185129999999996</v>
      </c>
      <c r="I20" s="40">
        <v>212</v>
      </c>
      <c r="J20" s="40">
        <v>6.6367979999999998</v>
      </c>
      <c r="K20" s="41">
        <v>36.127288</v>
      </c>
      <c r="L20" s="41">
        <f t="shared" si="0"/>
        <v>169.23591400000001</v>
      </c>
      <c r="M20" s="65">
        <v>186.71556899999999</v>
      </c>
      <c r="N20" s="41">
        <v>6.6367979999999998</v>
      </c>
      <c r="O20" s="41">
        <v>27.282620999999999</v>
      </c>
      <c r="P20" s="61">
        <f t="shared" si="1"/>
        <v>152.79614999999998</v>
      </c>
    </row>
    <row r="21" spans="1:16" x14ac:dyDescent="0.25">
      <c r="A21" s="62"/>
      <c r="B21" s="40">
        <v>16</v>
      </c>
      <c r="C21" s="63">
        <v>341.53702700000002</v>
      </c>
      <c r="D21" s="63">
        <v>250.57020299999999</v>
      </c>
      <c r="E21" s="40">
        <v>46.988947000000003</v>
      </c>
      <c r="F21" s="40">
        <v>196.76270199999999</v>
      </c>
      <c r="G21" s="40">
        <v>0</v>
      </c>
      <c r="H21" s="64">
        <v>6.0185129999999996</v>
      </c>
      <c r="I21" s="40">
        <v>259</v>
      </c>
      <c r="J21" s="40">
        <v>6.9124290000000004</v>
      </c>
      <c r="K21" s="41">
        <v>67.329164000000006</v>
      </c>
      <c r="L21" s="41">
        <f t="shared" si="0"/>
        <v>184.75840699999998</v>
      </c>
      <c r="M21" s="65">
        <v>222.27773199999999</v>
      </c>
      <c r="N21" s="41">
        <v>6.9124290000000004</v>
      </c>
      <c r="O21" s="41">
        <v>51.45872</v>
      </c>
      <c r="P21" s="61">
        <f t="shared" si="1"/>
        <v>163.90658299999998</v>
      </c>
    </row>
    <row r="22" spans="1:16" x14ac:dyDescent="0.25">
      <c r="A22" s="60"/>
      <c r="B22" s="40">
        <v>17</v>
      </c>
      <c r="C22" s="63">
        <v>283.01523500000002</v>
      </c>
      <c r="D22" s="63">
        <v>201.465102</v>
      </c>
      <c r="E22" s="40">
        <v>28.342531000000001</v>
      </c>
      <c r="F22" s="40">
        <v>160.62259900000001</v>
      </c>
      <c r="G22" s="40">
        <v>0</v>
      </c>
      <c r="H22" s="64">
        <v>12.499995999999999</v>
      </c>
      <c r="I22" s="40">
        <v>190</v>
      </c>
      <c r="J22" s="40">
        <v>6.3921729999999997</v>
      </c>
      <c r="K22" s="41">
        <v>39.208323999999998</v>
      </c>
      <c r="L22" s="41">
        <f t="shared" si="0"/>
        <v>144.39950299999998</v>
      </c>
      <c r="M22" s="65">
        <v>166.23556199999999</v>
      </c>
      <c r="N22" s="41">
        <v>6.3921729999999997</v>
      </c>
      <c r="O22" s="41">
        <v>28.863807999999999</v>
      </c>
      <c r="P22" s="61">
        <f t="shared" si="1"/>
        <v>130.979581</v>
      </c>
    </row>
    <row r="23" spans="1:16" x14ac:dyDescent="0.25">
      <c r="A23" s="62"/>
      <c r="B23" s="40">
        <v>18</v>
      </c>
      <c r="C23" s="63">
        <v>265.74650700000001</v>
      </c>
      <c r="D23" s="63">
        <v>184.867898</v>
      </c>
      <c r="E23" s="40">
        <v>61.160229000000001</v>
      </c>
      <c r="F23" s="40">
        <v>120.466902</v>
      </c>
      <c r="G23" s="40">
        <v>0</v>
      </c>
      <c r="H23" s="64">
        <v>3.2407400000000002</v>
      </c>
      <c r="I23" s="40">
        <v>145</v>
      </c>
      <c r="J23" s="40">
        <v>4.9674079999999998</v>
      </c>
      <c r="K23" s="41">
        <v>29.234870000000001</v>
      </c>
      <c r="L23" s="41">
        <f t="shared" si="0"/>
        <v>110.79772199999999</v>
      </c>
      <c r="M23" s="65">
        <v>127.07823</v>
      </c>
      <c r="N23" s="41">
        <v>4.9674079999999998</v>
      </c>
      <c r="O23" s="41">
        <v>21.427962000000001</v>
      </c>
      <c r="P23" s="61">
        <f t="shared" si="1"/>
        <v>100.68286000000001</v>
      </c>
    </row>
    <row r="24" spans="1:16" x14ac:dyDescent="0.25">
      <c r="A24" s="62"/>
      <c r="B24" s="40">
        <v>19</v>
      </c>
      <c r="C24" s="63">
        <v>799.21035099999995</v>
      </c>
      <c r="D24" s="63">
        <v>637.52432499999998</v>
      </c>
      <c r="E24" s="40">
        <v>47.832045999999998</v>
      </c>
      <c r="F24" s="40">
        <v>505.27612099999999</v>
      </c>
      <c r="G24" s="40">
        <v>0</v>
      </c>
      <c r="H24" s="64">
        <v>65.886560000000003</v>
      </c>
      <c r="I24" s="40">
        <v>595.00939800000003</v>
      </c>
      <c r="J24" s="40">
        <v>26.741555999999999</v>
      </c>
      <c r="K24" s="41">
        <v>38.362893999999997</v>
      </c>
      <c r="L24" s="41">
        <f t="shared" si="0"/>
        <v>529.9049480000001</v>
      </c>
      <c r="M24" s="65">
        <v>541.47274500000003</v>
      </c>
      <c r="N24" s="41">
        <v>24.084399000000001</v>
      </c>
      <c r="O24" s="41">
        <v>32.447113000000002</v>
      </c>
      <c r="P24" s="61">
        <f t="shared" si="1"/>
        <v>484.94123300000007</v>
      </c>
    </row>
    <row r="25" spans="1:16" x14ac:dyDescent="0.25">
      <c r="A25" s="62"/>
      <c r="B25" s="40">
        <v>20</v>
      </c>
      <c r="C25" s="63">
        <v>414.66332</v>
      </c>
      <c r="D25" s="63">
        <v>338.47830499999998</v>
      </c>
      <c r="E25" s="40">
        <v>8</v>
      </c>
      <c r="F25" s="40">
        <v>277.74803900000001</v>
      </c>
      <c r="G25" s="40">
        <v>0</v>
      </c>
      <c r="H25" s="64">
        <v>43.444409999999998</v>
      </c>
      <c r="I25" s="40">
        <v>258</v>
      </c>
      <c r="J25" s="40">
        <v>11.907693</v>
      </c>
      <c r="K25" s="41">
        <v>16.937432000000001</v>
      </c>
      <c r="L25" s="41">
        <f t="shared" si="0"/>
        <v>229.154875</v>
      </c>
      <c r="M25" s="65">
        <v>234.84614999999999</v>
      </c>
      <c r="N25" s="41">
        <v>10.716922</v>
      </c>
      <c r="O25" s="41">
        <v>14.286356</v>
      </c>
      <c r="P25" s="61">
        <f t="shared" si="1"/>
        <v>209.84287199999997</v>
      </c>
    </row>
    <row r="26" spans="1:16" x14ac:dyDescent="0.25">
      <c r="A26" s="60"/>
      <c r="B26" s="40">
        <v>21</v>
      </c>
      <c r="C26" s="63">
        <v>603.02343900000005</v>
      </c>
      <c r="D26" s="63">
        <v>531.06350199999997</v>
      </c>
      <c r="E26" s="40">
        <v>16</v>
      </c>
      <c r="F26" s="40">
        <v>420.44450000000001</v>
      </c>
      <c r="G26" s="40">
        <v>0</v>
      </c>
      <c r="H26" s="64">
        <v>45.333359999999999</v>
      </c>
      <c r="I26" s="40">
        <v>391</v>
      </c>
      <c r="J26" s="40">
        <v>18.046154000000001</v>
      </c>
      <c r="K26" s="41">
        <v>25.668742999999999</v>
      </c>
      <c r="L26" s="41">
        <f t="shared" si="0"/>
        <v>347.28510299999999</v>
      </c>
      <c r="M26" s="65">
        <v>355.91025300000001</v>
      </c>
      <c r="N26" s="41">
        <v>16.241539</v>
      </c>
      <c r="O26" s="41">
        <v>21.651026999999999</v>
      </c>
      <c r="P26" s="61">
        <f t="shared" si="1"/>
        <v>318.01768700000002</v>
      </c>
    </row>
    <row r="27" spans="1:16" x14ac:dyDescent="0.25">
      <c r="A27" s="62"/>
      <c r="B27" s="40">
        <v>22</v>
      </c>
      <c r="C27" s="63">
        <v>178.443502</v>
      </c>
      <c r="D27" s="63">
        <v>126.524899</v>
      </c>
      <c r="E27" s="40">
        <v>16.408840000000001</v>
      </c>
      <c r="F27" s="40">
        <v>106.41249999999999</v>
      </c>
      <c r="G27" s="40">
        <v>0</v>
      </c>
      <c r="H27" s="64">
        <v>3.7037</v>
      </c>
      <c r="I27" s="40">
        <v>117</v>
      </c>
      <c r="J27" s="40">
        <v>5.4</v>
      </c>
      <c r="K27" s="41">
        <v>7.6809279999999998</v>
      </c>
      <c r="L27" s="41">
        <f t="shared" si="0"/>
        <v>103.919072</v>
      </c>
      <c r="M27" s="65">
        <v>106.5</v>
      </c>
      <c r="N27" s="41">
        <v>4.8599990000000002</v>
      </c>
      <c r="O27" s="41">
        <v>6.4786950000000001</v>
      </c>
      <c r="P27" s="61">
        <f t="shared" si="1"/>
        <v>95.161305999999996</v>
      </c>
    </row>
    <row r="28" spans="1:16" x14ac:dyDescent="0.25">
      <c r="A28" s="62"/>
      <c r="B28" s="40">
        <v>23</v>
      </c>
      <c r="C28" s="63">
        <v>97.856115000000003</v>
      </c>
      <c r="D28" s="63">
        <v>72.043901000000005</v>
      </c>
      <c r="E28" s="40">
        <v>5.2210000000000001</v>
      </c>
      <c r="F28" s="40">
        <v>63.245199</v>
      </c>
      <c r="G28" s="40">
        <v>0</v>
      </c>
      <c r="H28" s="64">
        <v>2.7777729999999998</v>
      </c>
      <c r="I28" s="40">
        <v>82</v>
      </c>
      <c r="J28" s="40">
        <v>3.7846150000000001</v>
      </c>
      <c r="K28" s="41">
        <v>5.3832139999999997</v>
      </c>
      <c r="L28" s="41">
        <f t="shared" si="0"/>
        <v>72.832171000000002</v>
      </c>
      <c r="M28" s="65">
        <v>74.641026999999994</v>
      </c>
      <c r="N28" s="41">
        <v>3.4061539999999999</v>
      </c>
      <c r="O28" s="41">
        <v>4.5406240000000002</v>
      </c>
      <c r="P28" s="61">
        <f t="shared" si="1"/>
        <v>66.694248999999999</v>
      </c>
    </row>
    <row r="29" spans="1:16" x14ac:dyDescent="0.25">
      <c r="A29" s="62"/>
      <c r="B29" s="40">
        <v>24</v>
      </c>
      <c r="C29" s="63">
        <v>203.38721899999999</v>
      </c>
      <c r="D29" s="63">
        <v>135.225201</v>
      </c>
      <c r="E29" s="40">
        <v>49.972391000000002</v>
      </c>
      <c r="F29" s="40">
        <v>84.326898</v>
      </c>
      <c r="G29" s="40">
        <v>0</v>
      </c>
      <c r="H29" s="64">
        <v>0.92592600000000003</v>
      </c>
      <c r="I29" s="40">
        <v>119</v>
      </c>
      <c r="J29" s="40">
        <v>4.4439840000000004</v>
      </c>
      <c r="K29" s="41">
        <v>21.161930000000002</v>
      </c>
      <c r="L29" s="41">
        <f t="shared" si="0"/>
        <v>93.394086000000001</v>
      </c>
      <c r="M29" s="65">
        <v>105.174272</v>
      </c>
      <c r="N29" s="41">
        <v>4.4439840000000004</v>
      </c>
      <c r="O29" s="41">
        <v>15.115664000000001</v>
      </c>
      <c r="P29" s="61">
        <f t="shared" si="1"/>
        <v>85.614624000000006</v>
      </c>
    </row>
    <row r="30" spans="1:16" x14ac:dyDescent="0.25">
      <c r="A30" s="60"/>
      <c r="B30" s="40">
        <v>25</v>
      </c>
      <c r="C30" s="63">
        <v>126.637326</v>
      </c>
      <c r="D30" s="63">
        <v>89.204402999999999</v>
      </c>
      <c r="E30" s="40">
        <v>12.67956</v>
      </c>
      <c r="F30" s="40">
        <v>73.284000000000006</v>
      </c>
      <c r="G30" s="40">
        <v>0</v>
      </c>
      <c r="H30" s="64">
        <v>3.2407400000000002</v>
      </c>
      <c r="I30" s="40">
        <v>103</v>
      </c>
      <c r="J30" s="40">
        <v>3.846473</v>
      </c>
      <c r="K30" s="41">
        <v>18.316628000000001</v>
      </c>
      <c r="L30" s="41">
        <f t="shared" si="0"/>
        <v>80.836898999999988</v>
      </c>
      <c r="M30" s="65">
        <v>91.033195000000006</v>
      </c>
      <c r="N30" s="41">
        <v>3.846473</v>
      </c>
      <c r="O30" s="41">
        <v>13.083306</v>
      </c>
      <c r="P30" s="61">
        <f t="shared" si="1"/>
        <v>74.10341600000001</v>
      </c>
    </row>
    <row r="31" spans="1:16" x14ac:dyDescent="0.25">
      <c r="A31" s="62"/>
      <c r="B31" s="40">
        <v>26</v>
      </c>
      <c r="C31" s="63">
        <v>34.449112999999997</v>
      </c>
      <c r="D31" s="63">
        <v>24.754926000000001</v>
      </c>
      <c r="E31" s="40">
        <v>8.5432999999999995E-2</v>
      </c>
      <c r="F31" s="40">
        <v>23.247499000000001</v>
      </c>
      <c r="G31" s="40">
        <v>1.282902</v>
      </c>
      <c r="H31" s="64">
        <v>0.121029</v>
      </c>
      <c r="I31" s="40">
        <v>41.879828000000003</v>
      </c>
      <c r="J31" s="40">
        <v>1.93161</v>
      </c>
      <c r="K31" s="41">
        <v>2.7481010000000001</v>
      </c>
      <c r="L31" s="41">
        <f t="shared" si="0"/>
        <v>37.200117000000006</v>
      </c>
      <c r="M31" s="65">
        <v>38.121135000000002</v>
      </c>
      <c r="N31" s="41">
        <v>1.73848</v>
      </c>
      <c r="O31" s="41">
        <v>2.3181240000000001</v>
      </c>
      <c r="P31" s="61">
        <f t="shared" si="1"/>
        <v>34.064531000000002</v>
      </c>
    </row>
    <row r="32" spans="1:16" x14ac:dyDescent="0.25">
      <c r="A32" s="62"/>
      <c r="B32" s="40">
        <v>27</v>
      </c>
      <c r="C32" s="63">
        <v>284.57286399999998</v>
      </c>
      <c r="D32" s="63">
        <v>274.24440399999997</v>
      </c>
      <c r="E32" s="40">
        <v>14</v>
      </c>
      <c r="F32" s="40">
        <v>240.79999900000001</v>
      </c>
      <c r="G32" s="40">
        <v>0</v>
      </c>
      <c r="H32" s="64">
        <v>9.4444499999999998</v>
      </c>
      <c r="I32" s="40">
        <v>185</v>
      </c>
      <c r="J32" s="40">
        <v>8.5384630000000001</v>
      </c>
      <c r="K32" s="41">
        <v>12.145058000000001</v>
      </c>
      <c r="L32" s="41">
        <f t="shared" si="0"/>
        <v>164.31647899999999</v>
      </c>
      <c r="M32" s="65">
        <v>168.39743899999999</v>
      </c>
      <c r="N32" s="41">
        <v>7.684615</v>
      </c>
      <c r="O32" s="41">
        <v>10.244092999999999</v>
      </c>
      <c r="P32" s="61">
        <f t="shared" si="1"/>
        <v>150.46873099999999</v>
      </c>
    </row>
    <row r="33" spans="1:16" x14ac:dyDescent="0.25">
      <c r="A33" s="62"/>
      <c r="B33" s="40">
        <v>28</v>
      </c>
      <c r="C33" s="63">
        <v>119.249583</v>
      </c>
      <c r="D33" s="63">
        <v>128.44119800000001</v>
      </c>
      <c r="E33" s="40">
        <v>6</v>
      </c>
      <c r="F33" s="40">
        <v>99.377802000000003</v>
      </c>
      <c r="G33" s="40">
        <v>0</v>
      </c>
      <c r="H33" s="64">
        <v>3.7777799999999999</v>
      </c>
      <c r="I33" s="40">
        <v>72</v>
      </c>
      <c r="J33" s="40">
        <v>3.3230770000000001</v>
      </c>
      <c r="K33" s="41">
        <v>4.7267250000000001</v>
      </c>
      <c r="L33" s="41">
        <f t="shared" si="0"/>
        <v>63.950198</v>
      </c>
      <c r="M33" s="65">
        <v>65.538460000000001</v>
      </c>
      <c r="N33" s="41">
        <v>2.9907689999999998</v>
      </c>
      <c r="O33" s="41">
        <v>3.9868899999999998</v>
      </c>
      <c r="P33" s="61">
        <f t="shared" si="1"/>
        <v>58.560800999999998</v>
      </c>
    </row>
    <row r="34" spans="1:16" x14ac:dyDescent="0.25">
      <c r="A34" s="60"/>
      <c r="B34" s="40">
        <v>29</v>
      </c>
      <c r="C34" s="63">
        <v>208.68675999999999</v>
      </c>
      <c r="D34" s="63">
        <v>208.10475199999999</v>
      </c>
      <c r="E34" s="40">
        <v>8</v>
      </c>
      <c r="F34" s="40">
        <v>179.644441</v>
      </c>
      <c r="G34" s="40">
        <v>0</v>
      </c>
      <c r="H34" s="64">
        <v>1.88889</v>
      </c>
      <c r="I34" s="40">
        <v>162</v>
      </c>
      <c r="J34" s="40">
        <v>7.4769230000000002</v>
      </c>
      <c r="K34" s="41">
        <v>10.635130999999999</v>
      </c>
      <c r="L34" s="41">
        <f t="shared" si="0"/>
        <v>143.887946</v>
      </c>
      <c r="M34" s="65">
        <v>147.46153899999999</v>
      </c>
      <c r="N34" s="41">
        <v>6.7292300000000003</v>
      </c>
      <c r="O34" s="41">
        <v>8.9705019999999998</v>
      </c>
      <c r="P34" s="61">
        <f t="shared" si="1"/>
        <v>131.76180699999998</v>
      </c>
    </row>
    <row r="35" spans="1:16" x14ac:dyDescent="0.25">
      <c r="A35" s="62"/>
      <c r="B35" s="40">
        <v>30</v>
      </c>
      <c r="C35" s="63">
        <v>6.1609780000000001</v>
      </c>
      <c r="D35" s="63">
        <v>1.7310410000000001</v>
      </c>
      <c r="E35" s="40">
        <v>1.1500189999999999</v>
      </c>
      <c r="F35" s="40">
        <v>0.577291</v>
      </c>
      <c r="G35" s="40">
        <v>3.7320000000000001E-3</v>
      </c>
      <c r="H35" s="64">
        <v>0</v>
      </c>
      <c r="I35" s="40">
        <v>0.67200499999999996</v>
      </c>
      <c r="J35" s="40">
        <v>1.2877E-2</v>
      </c>
      <c r="K35" s="41">
        <v>0.323098</v>
      </c>
      <c r="L35" s="41">
        <f t="shared" si="0"/>
        <v>0.33602999999999994</v>
      </c>
      <c r="M35" s="65">
        <v>0.52847500000000003</v>
      </c>
      <c r="N35" s="41">
        <v>1.0852000000000001E-2</v>
      </c>
      <c r="O35" s="41">
        <v>0.23194200000000001</v>
      </c>
      <c r="P35" s="61">
        <f t="shared" si="1"/>
        <v>0.28568100000000007</v>
      </c>
    </row>
    <row r="36" spans="1:16" x14ac:dyDescent="0.25">
      <c r="A36" s="62"/>
      <c r="B36" s="40">
        <v>31</v>
      </c>
      <c r="C36" s="63">
        <v>2.3136899999999998</v>
      </c>
      <c r="D36" s="63">
        <v>0.57093799999999995</v>
      </c>
      <c r="E36" s="40">
        <v>0.566048</v>
      </c>
      <c r="F36" s="40">
        <v>4.8900000000000002E-3</v>
      </c>
      <c r="G36" s="40">
        <v>0</v>
      </c>
      <c r="H36" s="64">
        <v>0</v>
      </c>
      <c r="I36" s="40">
        <v>8.3370000000000007E-3</v>
      </c>
      <c r="J36" s="40">
        <v>2.2499999999999999E-4</v>
      </c>
      <c r="K36" s="41">
        <v>1.0529999999999999E-3</v>
      </c>
      <c r="L36" s="41">
        <f t="shared" si="0"/>
        <v>7.059000000000001E-3</v>
      </c>
      <c r="M36" s="65">
        <v>7.0749999999999997E-3</v>
      </c>
      <c r="N36" s="41">
        <v>1.8000000000000001E-4</v>
      </c>
      <c r="O36" s="41">
        <v>8.03E-4</v>
      </c>
      <c r="P36" s="61">
        <f t="shared" si="1"/>
        <v>6.0920000000000002E-3</v>
      </c>
    </row>
    <row r="37" spans="1:16" x14ac:dyDescent="0.25">
      <c r="A37" s="62"/>
      <c r="B37" s="40">
        <v>32</v>
      </c>
      <c r="C37" s="63">
        <v>381.39456000000001</v>
      </c>
      <c r="D37" s="63">
        <v>129.23844099999999</v>
      </c>
      <c r="E37" s="40">
        <v>78.394105999999994</v>
      </c>
      <c r="F37" s="40">
        <v>42.881388999999999</v>
      </c>
      <c r="G37" s="40">
        <v>7.9629510000000003</v>
      </c>
      <c r="H37" s="64">
        <v>0</v>
      </c>
      <c r="I37" s="40">
        <v>200.17343</v>
      </c>
      <c r="J37" s="40">
        <v>5.3424100000000001</v>
      </c>
      <c r="K37" s="41">
        <v>52.036718999999998</v>
      </c>
      <c r="L37" s="41">
        <f t="shared" si="0"/>
        <v>142.79430099999999</v>
      </c>
      <c r="M37" s="65">
        <v>171.79186999999999</v>
      </c>
      <c r="N37" s="41">
        <v>5.3424100000000001</v>
      </c>
      <c r="O37" s="41">
        <v>39.770919999999997</v>
      </c>
      <c r="P37" s="61">
        <f t="shared" si="1"/>
        <v>126.67854</v>
      </c>
    </row>
    <row r="38" spans="1:16" x14ac:dyDescent="0.25">
      <c r="A38" s="60"/>
      <c r="B38" s="40">
        <v>33</v>
      </c>
      <c r="C38" s="63">
        <v>332.90714400000002</v>
      </c>
      <c r="D38" s="63">
        <v>285.54119100000003</v>
      </c>
      <c r="E38" s="40">
        <v>30.395303999999999</v>
      </c>
      <c r="F38" s="40">
        <v>194.45681099999999</v>
      </c>
      <c r="G38" s="40">
        <v>6.5360000000000001E-3</v>
      </c>
      <c r="H38" s="64">
        <v>60.682625000000002</v>
      </c>
      <c r="I38" s="40">
        <v>325.35100799999998</v>
      </c>
      <c r="J38" s="40">
        <v>15.980088</v>
      </c>
      <c r="K38" s="41">
        <v>47.029434000000002</v>
      </c>
      <c r="L38" s="41">
        <f t="shared" si="0"/>
        <v>262.34148599999997</v>
      </c>
      <c r="M38" s="65">
        <v>287.10571900000002</v>
      </c>
      <c r="N38" s="41">
        <v>13.12693</v>
      </c>
      <c r="O38" s="41">
        <v>37.495654000000002</v>
      </c>
      <c r="P38" s="61">
        <f t="shared" si="1"/>
        <v>236.483135</v>
      </c>
    </row>
    <row r="39" spans="1:16" x14ac:dyDescent="0.25">
      <c r="A39" s="62"/>
      <c r="B39" s="40">
        <v>34</v>
      </c>
      <c r="C39" s="63">
        <v>153.107191</v>
      </c>
      <c r="D39" s="63">
        <v>109.6733</v>
      </c>
      <c r="E39" s="40">
        <v>9.2631639999999997</v>
      </c>
      <c r="F39" s="40">
        <v>95.410038</v>
      </c>
      <c r="G39" s="40">
        <v>0</v>
      </c>
      <c r="H39" s="64">
        <v>5</v>
      </c>
      <c r="I39" s="40">
        <v>115</v>
      </c>
      <c r="J39" s="40">
        <v>5.5369529999999996</v>
      </c>
      <c r="K39" s="41">
        <v>17.196753999999999</v>
      </c>
      <c r="L39" s="41">
        <f t="shared" si="0"/>
        <v>92.266293000000005</v>
      </c>
      <c r="M39" s="65">
        <v>101.36125199999999</v>
      </c>
      <c r="N39" s="41">
        <v>4.5720419999999997</v>
      </c>
      <c r="O39" s="41">
        <v>13.668017000000001</v>
      </c>
      <c r="P39" s="61">
        <f t="shared" si="1"/>
        <v>83.121192999999991</v>
      </c>
    </row>
    <row r="40" spans="1:16" x14ac:dyDescent="0.25">
      <c r="A40" s="62"/>
      <c r="B40" s="40">
        <v>35</v>
      </c>
      <c r="C40" s="63">
        <v>276.13975399999998</v>
      </c>
      <c r="D40" s="63">
        <v>119.123902</v>
      </c>
      <c r="E40" s="40">
        <v>42.842148999999999</v>
      </c>
      <c r="F40" s="40">
        <v>69.198499999999996</v>
      </c>
      <c r="G40" s="40">
        <v>2.0833300000000001</v>
      </c>
      <c r="H40" s="64">
        <v>5</v>
      </c>
      <c r="I40" s="40">
        <v>135</v>
      </c>
      <c r="J40" s="40">
        <v>4.4979370000000003</v>
      </c>
      <c r="K40" s="41">
        <v>56.883806999999997</v>
      </c>
      <c r="L40" s="41">
        <f t="shared" si="0"/>
        <v>73.618256000000002</v>
      </c>
      <c r="M40" s="65">
        <v>112.88924799999999</v>
      </c>
      <c r="N40" s="41">
        <v>3.5768840000000002</v>
      </c>
      <c r="O40" s="41">
        <v>46.749102999999998</v>
      </c>
      <c r="P40" s="61">
        <f t="shared" si="1"/>
        <v>62.56326099999999</v>
      </c>
    </row>
    <row r="41" spans="1:16" x14ac:dyDescent="0.25">
      <c r="A41" s="62"/>
      <c r="B41" s="40">
        <v>36</v>
      </c>
      <c r="C41" s="63">
        <v>240.597024</v>
      </c>
      <c r="D41" s="63">
        <v>187.98879700000001</v>
      </c>
      <c r="E41" s="40">
        <v>15.921041000000001</v>
      </c>
      <c r="F41" s="40">
        <v>158.3177</v>
      </c>
      <c r="G41" s="40">
        <v>6.25</v>
      </c>
      <c r="H41" s="64">
        <v>7.5</v>
      </c>
      <c r="I41" s="40">
        <v>167</v>
      </c>
      <c r="J41" s="40">
        <v>4.4570470000000002</v>
      </c>
      <c r="K41" s="41">
        <v>43.413012999999999</v>
      </c>
      <c r="L41" s="41">
        <f t="shared" si="0"/>
        <v>119.12994</v>
      </c>
      <c r="M41" s="65">
        <v>143.321934</v>
      </c>
      <c r="N41" s="41">
        <v>4.4570470000000002</v>
      </c>
      <c r="O41" s="41">
        <v>33.179948000000003</v>
      </c>
      <c r="P41" s="61">
        <f t="shared" si="1"/>
        <v>105.68493900000001</v>
      </c>
    </row>
    <row r="42" spans="1:16" x14ac:dyDescent="0.25">
      <c r="A42" s="60"/>
      <c r="B42" s="40">
        <v>37</v>
      </c>
      <c r="C42" s="63">
        <v>291.63272799999999</v>
      </c>
      <c r="D42" s="63">
        <v>262.32739299999997</v>
      </c>
      <c r="E42" s="40">
        <v>16.210519000000001</v>
      </c>
      <c r="F42" s="40">
        <v>204.45030600000001</v>
      </c>
      <c r="G42" s="40">
        <v>4.1666689999999997</v>
      </c>
      <c r="H42" s="64">
        <v>37.5</v>
      </c>
      <c r="I42" s="40">
        <v>323.99997999999999</v>
      </c>
      <c r="J42" s="40">
        <v>8.8876000000000008</v>
      </c>
      <c r="K42" s="41">
        <v>77.988202999999999</v>
      </c>
      <c r="L42" s="41">
        <f t="shared" si="0"/>
        <v>237.12417699999997</v>
      </c>
      <c r="M42" s="65">
        <v>279.567835</v>
      </c>
      <c r="N42" s="41">
        <v>8.8876000000000008</v>
      </c>
      <c r="O42" s="41">
        <v>59.591650999999999</v>
      </c>
      <c r="P42" s="61">
        <f t="shared" si="1"/>
        <v>211.08858399999997</v>
      </c>
    </row>
    <row r="43" spans="1:16" x14ac:dyDescent="0.25">
      <c r="A43" s="62"/>
      <c r="B43" s="40">
        <v>38</v>
      </c>
      <c r="C43" s="63">
        <v>67.440072000000001</v>
      </c>
      <c r="D43" s="63">
        <v>50.171368999999999</v>
      </c>
      <c r="E43" s="40">
        <v>4.0526340000000003</v>
      </c>
      <c r="F43" s="40">
        <v>44.035380000000004</v>
      </c>
      <c r="G43" s="40">
        <v>2.0833300000000001</v>
      </c>
      <c r="H43" s="64">
        <v>0</v>
      </c>
      <c r="I43" s="40">
        <v>39</v>
      </c>
      <c r="J43" s="40">
        <v>1.4895449999999999</v>
      </c>
      <c r="K43" s="41">
        <v>7.8295620000000001</v>
      </c>
      <c r="L43" s="41">
        <f t="shared" si="0"/>
        <v>29.680893000000001</v>
      </c>
      <c r="M43" s="65">
        <v>33.955212000000003</v>
      </c>
      <c r="N43" s="41">
        <v>1.3141069999999999</v>
      </c>
      <c r="O43" s="41">
        <v>6.0794379999999997</v>
      </c>
      <c r="P43" s="61">
        <f t="shared" si="1"/>
        <v>26.561667000000003</v>
      </c>
    </row>
    <row r="44" spans="1:16" x14ac:dyDescent="0.25">
      <c r="A44" s="62"/>
      <c r="B44" s="40">
        <v>39</v>
      </c>
      <c r="C44" s="63">
        <v>48.314559000000003</v>
      </c>
      <c r="D44" s="63">
        <v>48.225718000000001</v>
      </c>
      <c r="E44" s="40">
        <v>1.9325540000000001</v>
      </c>
      <c r="F44" s="40">
        <v>38.793055000000003</v>
      </c>
      <c r="G44" s="40">
        <v>0</v>
      </c>
      <c r="H44" s="64">
        <v>7.4999989999999999</v>
      </c>
      <c r="I44" s="40">
        <v>26.193166999999999</v>
      </c>
      <c r="J44" s="40">
        <v>0</v>
      </c>
      <c r="K44" s="41">
        <v>1.6821740000000001</v>
      </c>
      <c r="L44" s="41">
        <f t="shared" si="0"/>
        <v>24.510992999999999</v>
      </c>
      <c r="M44" s="65">
        <v>21.659732999999999</v>
      </c>
      <c r="N44" s="41">
        <v>0</v>
      </c>
      <c r="O44" s="41">
        <v>1.1214470000000001</v>
      </c>
      <c r="P44" s="61">
        <f t="shared" si="1"/>
        <v>20.538285999999999</v>
      </c>
    </row>
    <row r="45" spans="1:16" x14ac:dyDescent="0.25">
      <c r="A45" s="62"/>
      <c r="B45" s="40">
        <v>40</v>
      </c>
      <c r="C45" s="63">
        <v>73.819540000000003</v>
      </c>
      <c r="D45" s="63">
        <v>60.986860999999998</v>
      </c>
      <c r="E45" s="40">
        <v>5.4999969999999996</v>
      </c>
      <c r="F45" s="40">
        <v>42.986969999999999</v>
      </c>
      <c r="G45" s="40">
        <v>0</v>
      </c>
      <c r="H45" s="64">
        <v>12.5</v>
      </c>
      <c r="I45" s="40">
        <v>94</v>
      </c>
      <c r="J45" s="40">
        <v>4.5111420000000004</v>
      </c>
      <c r="K45" s="41">
        <v>13.548152999999999</v>
      </c>
      <c r="L45" s="41">
        <f t="shared" si="0"/>
        <v>75.940704999999994</v>
      </c>
      <c r="M45" s="65">
        <v>83.024657000000005</v>
      </c>
      <c r="N45" s="41">
        <v>3.7216689999999999</v>
      </c>
      <c r="O45" s="41">
        <v>10.791334000000001</v>
      </c>
      <c r="P45" s="61">
        <f t="shared" si="1"/>
        <v>68.511653999999993</v>
      </c>
    </row>
    <row r="46" spans="1:16" x14ac:dyDescent="0.25">
      <c r="A46" s="60"/>
      <c r="B46" s="40">
        <v>41</v>
      </c>
      <c r="C46" s="63">
        <v>18.227046999999999</v>
      </c>
      <c r="D46" s="63">
        <v>12.980499999999999</v>
      </c>
      <c r="E46" s="40">
        <v>1.44737</v>
      </c>
      <c r="F46" s="40">
        <v>11.533099999999999</v>
      </c>
      <c r="G46" s="40">
        <v>0</v>
      </c>
      <c r="H46" s="64">
        <v>0</v>
      </c>
      <c r="I46" s="40">
        <v>15</v>
      </c>
      <c r="J46" s="40">
        <v>0.736842</v>
      </c>
      <c r="K46" s="41">
        <v>2.1677680000000001</v>
      </c>
      <c r="L46" s="41">
        <f t="shared" si="0"/>
        <v>12.09539</v>
      </c>
      <c r="M46" s="65">
        <v>13.236841999999999</v>
      </c>
      <c r="N46" s="41">
        <v>0.605263</v>
      </c>
      <c r="O46" s="41">
        <v>1.7283550000000001</v>
      </c>
      <c r="P46" s="61">
        <f t="shared" si="1"/>
        <v>10.903223999999998</v>
      </c>
    </row>
    <row r="47" spans="1:16" x14ac:dyDescent="0.25">
      <c r="A47" s="62"/>
      <c r="B47" s="40">
        <v>42</v>
      </c>
      <c r="C47" s="63">
        <v>251.404312</v>
      </c>
      <c r="D47" s="63">
        <v>233.47752800000001</v>
      </c>
      <c r="E47" s="40">
        <v>9.2985009999999999</v>
      </c>
      <c r="F47" s="40">
        <v>174.106438</v>
      </c>
      <c r="G47" s="40">
        <v>8.3333300000000001</v>
      </c>
      <c r="H47" s="64">
        <v>41.739393</v>
      </c>
      <c r="I47" s="40">
        <v>167.20863299999999</v>
      </c>
      <c r="J47" s="40">
        <v>3.7658710000000002</v>
      </c>
      <c r="K47" s="41">
        <v>22.644000999999999</v>
      </c>
      <c r="L47" s="41">
        <f t="shared" si="0"/>
        <v>140.79876099999998</v>
      </c>
      <c r="M47" s="65">
        <v>150.63541599999999</v>
      </c>
      <c r="N47" s="41">
        <v>3.7658710000000002</v>
      </c>
      <c r="O47" s="41">
        <v>17.611929</v>
      </c>
      <c r="P47" s="61">
        <f t="shared" si="1"/>
        <v>129.25761599999998</v>
      </c>
    </row>
    <row r="48" spans="1:16" x14ac:dyDescent="0.25">
      <c r="A48" s="62"/>
      <c r="B48" s="40">
        <v>43</v>
      </c>
      <c r="C48" s="63">
        <v>16.765620999999999</v>
      </c>
      <c r="D48" s="63">
        <v>3.5501849999999999</v>
      </c>
      <c r="E48" s="40">
        <v>3.5501849999999999</v>
      </c>
      <c r="F48" s="40">
        <v>0</v>
      </c>
      <c r="G48" s="40">
        <v>0</v>
      </c>
      <c r="H48" s="64">
        <v>0</v>
      </c>
      <c r="I48" s="40">
        <v>3.5040800000000001</v>
      </c>
      <c r="J48" s="40">
        <v>0</v>
      </c>
      <c r="K48" s="41">
        <v>0.22503799999999999</v>
      </c>
      <c r="L48" s="41">
        <f t="shared" si="0"/>
        <v>3.279042</v>
      </c>
      <c r="M48" s="65">
        <v>2.8976039999999998</v>
      </c>
      <c r="N48" s="41">
        <v>0</v>
      </c>
      <c r="O48" s="41">
        <v>0.15002499999999999</v>
      </c>
      <c r="P48" s="61">
        <f t="shared" si="1"/>
        <v>2.747579</v>
      </c>
    </row>
    <row r="50" spans="2:16" x14ac:dyDescent="0.25">
      <c r="B50" s="36" t="s">
        <v>3</v>
      </c>
      <c r="C50" s="42">
        <f t="shared" ref="C50:P50" si="2">SUM(C6:C49)</f>
        <v>12730.356161000007</v>
      </c>
      <c r="D50" s="74">
        <f t="shared" si="2"/>
        <v>9086.6612559999994</v>
      </c>
      <c r="E50" s="74">
        <f t="shared" si="2"/>
        <v>1492.2717079999998</v>
      </c>
      <c r="F50" s="74">
        <f t="shared" si="2"/>
        <v>6675.8395479999999</v>
      </c>
      <c r="G50" s="74">
        <f t="shared" si="2"/>
        <v>78.990980000000008</v>
      </c>
      <c r="H50" s="75">
        <f t="shared" si="2"/>
        <v>686.80486700000006</v>
      </c>
      <c r="I50" s="74">
        <f t="shared" si="2"/>
        <v>7973.5238420000005</v>
      </c>
      <c r="J50" s="74">
        <f t="shared" si="2"/>
        <v>280.40910200000013</v>
      </c>
      <c r="K50" s="74">
        <f t="shared" si="2"/>
        <v>1397.6225739999998</v>
      </c>
      <c r="L50" s="74">
        <f t="shared" si="2"/>
        <v>6295.4921659999982</v>
      </c>
      <c r="M50" s="74">
        <f t="shared" si="2"/>
        <v>7022.6913470000009</v>
      </c>
      <c r="N50" s="74">
        <f t="shared" si="2"/>
        <v>254.788669</v>
      </c>
      <c r="O50" s="74">
        <f t="shared" si="2"/>
        <v>1115.0485539999995</v>
      </c>
      <c r="P50" s="74">
        <f t="shared" si="2"/>
        <v>5652.8541239999995</v>
      </c>
    </row>
  </sheetData>
  <sheetProtection sheet="1" objects="1" scenarios="1" selectLockedCells="1"/>
  <protectedRanges>
    <protectedRange sqref="A6:A48" name="Range1"/>
  </protectedRanges>
  <mergeCells count="4">
    <mergeCell ref="D4:H4"/>
    <mergeCell ref="M4:P4"/>
    <mergeCell ref="I4:L4"/>
    <mergeCell ref="A1:L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"/>
  <sheetViews>
    <sheetView topLeftCell="A2" zoomScaleNormal="100" workbookViewId="0">
      <selection activeCell="A25" sqref="A25:R30"/>
    </sheetView>
  </sheetViews>
  <sheetFormatPr defaultColWidth="9.109375" defaultRowHeight="13.2" x14ac:dyDescent="0.25"/>
  <cols>
    <col min="1" max="1" width="11.5546875" style="47" customWidth="1"/>
    <col min="2" max="2" width="13.6640625" style="47" customWidth="1"/>
    <col min="3" max="4" width="6.33203125" style="47" bestFit="1" customWidth="1"/>
    <col min="5" max="6" width="6.33203125" style="47" customWidth="1"/>
    <col min="7" max="7" width="10.109375" style="47" bestFit="1" customWidth="1"/>
    <col min="8" max="8" width="6.33203125" style="47" customWidth="1"/>
    <col min="9" max="9" width="10.109375" style="47" bestFit="1" customWidth="1"/>
    <col min="10" max="10" width="8" style="47" bestFit="1" customWidth="1"/>
    <col min="11" max="12" width="8" style="47" customWidth="1"/>
    <col min="13" max="13" width="13.109375" style="47" customWidth="1"/>
    <col min="14" max="15" width="8" style="47" bestFit="1" customWidth="1"/>
    <col min="16" max="16" width="8" style="47" customWidth="1"/>
    <col min="17" max="17" width="10.109375" style="47" bestFit="1" customWidth="1"/>
    <col min="18" max="18" width="6.44140625" style="47" bestFit="1" customWidth="1"/>
    <col min="19" max="19" width="9.109375" style="47" bestFit="1" customWidth="1"/>
    <col min="20" max="20" width="7.44140625" style="47" bestFit="1" customWidth="1"/>
    <col min="21" max="21" width="6.88671875" style="47" bestFit="1" customWidth="1"/>
    <col min="22" max="22" width="5.44140625" style="47" bestFit="1" customWidth="1"/>
    <col min="23" max="16384" width="9.109375" style="47"/>
  </cols>
  <sheetData>
    <row r="1" spans="1:23" s="52" customFormat="1" ht="14.4" x14ac:dyDescent="0.3">
      <c r="A1" s="51" t="s">
        <v>0</v>
      </c>
      <c r="B1" s="51"/>
      <c r="F1" s="53" t="s">
        <v>31</v>
      </c>
      <c r="G1" s="54">
        <v>3183</v>
      </c>
    </row>
    <row r="2" spans="1:23" s="52" customFormat="1" ht="14.4" x14ac:dyDescent="0.3">
      <c r="A2" s="51" t="s">
        <v>49</v>
      </c>
      <c r="B2" s="51"/>
    </row>
    <row r="3" spans="1:23" s="52" customFormat="1" ht="14.4" x14ac:dyDescent="0.3">
      <c r="A3" s="89" t="s">
        <v>1</v>
      </c>
      <c r="B3" s="89"/>
      <c r="C3" s="89"/>
      <c r="D3" s="89"/>
      <c r="E3" s="89"/>
      <c r="F3" s="89"/>
    </row>
    <row r="4" spans="1:23" s="52" customFormat="1" ht="14.4" x14ac:dyDescent="0.3">
      <c r="A4" s="89"/>
      <c r="B4" s="89"/>
      <c r="C4" s="89"/>
      <c r="D4" s="89"/>
      <c r="E4" s="89"/>
      <c r="F4" s="89"/>
    </row>
    <row r="5" spans="1:23" s="49" customFormat="1" ht="13.8" thickBot="1" x14ac:dyDescent="0.3">
      <c r="A5" s="48"/>
      <c r="B5" s="48"/>
      <c r="C5" s="48"/>
      <c r="D5" s="48"/>
      <c r="E5" s="48"/>
      <c r="F5" s="48"/>
    </row>
    <row r="6" spans="1:23" ht="13.8" thickBot="1" x14ac:dyDescent="0.3">
      <c r="C6" s="78" t="s">
        <v>28</v>
      </c>
      <c r="D6" s="79"/>
      <c r="E6" s="79"/>
      <c r="F6" s="79"/>
      <c r="G6" s="79"/>
      <c r="H6" s="80"/>
      <c r="I6" s="94" t="s">
        <v>30</v>
      </c>
      <c r="J6" s="95"/>
      <c r="K6" s="95"/>
      <c r="L6" s="95"/>
      <c r="M6" s="95"/>
      <c r="N6" s="96"/>
      <c r="W6" s="83"/>
    </row>
    <row r="7" spans="1:23" ht="13.8" thickBot="1" x14ac:dyDescent="0.3">
      <c r="A7" s="6" t="s">
        <v>27</v>
      </c>
      <c r="B7" s="6" t="s">
        <v>26</v>
      </c>
      <c r="C7" s="28">
        <v>1</v>
      </c>
      <c r="D7" s="29">
        <v>2</v>
      </c>
      <c r="E7" s="29">
        <v>3</v>
      </c>
      <c r="F7" s="29">
        <v>4</v>
      </c>
      <c r="G7" s="30" t="s">
        <v>2</v>
      </c>
      <c r="H7" s="30" t="s">
        <v>3</v>
      </c>
      <c r="I7" s="28">
        <f>C7</f>
        <v>1</v>
      </c>
      <c r="J7" s="29">
        <f>D7</f>
        <v>2</v>
      </c>
      <c r="K7" s="29">
        <f>E7</f>
        <v>3</v>
      </c>
      <c r="L7" s="29">
        <f>F7</f>
        <v>4</v>
      </c>
      <c r="M7" s="30" t="s">
        <v>2</v>
      </c>
      <c r="N7" s="30" t="s">
        <v>3</v>
      </c>
      <c r="W7" s="83"/>
    </row>
    <row r="8" spans="1:23" ht="12.75" customHeight="1" x14ac:dyDescent="0.25">
      <c r="A8" s="97" t="s">
        <v>16</v>
      </c>
      <c r="B8" s="31" t="s">
        <v>15</v>
      </c>
      <c r="C8" s="8">
        <f>SUMIF(Assignments!$A$6:$A$48,"=1",Assignments!$C$6:$C$48)</f>
        <v>0</v>
      </c>
      <c r="D8" s="9">
        <f>SUMIF(Assignments!$A$6:$A$48,"=2",Assignments!$C$6:$C$48)</f>
        <v>0</v>
      </c>
      <c r="E8" s="9">
        <f>SUMIF(Assignments!$A$6:$A$48,"=3",Assignments!$C$6:$C$48)</f>
        <v>0</v>
      </c>
      <c r="F8" s="9">
        <f>SUMIF(Assignments!$A$6:$A$48,"=4",Assignments!$C$6:$C$48)</f>
        <v>0</v>
      </c>
      <c r="G8" s="10">
        <f>H8-SUM(C8:F8)</f>
        <v>12730.356161000007</v>
      </c>
      <c r="H8" s="10">
        <f>Assignments!C50</f>
        <v>12730.356161000007</v>
      </c>
      <c r="I8" s="11"/>
      <c r="J8" s="12"/>
      <c r="K8" s="12"/>
      <c r="L8" s="12"/>
      <c r="M8" s="44"/>
      <c r="N8" s="13"/>
      <c r="P8" s="7"/>
      <c r="W8" s="83"/>
    </row>
    <row r="9" spans="1:23" ht="27" thickBot="1" x14ac:dyDescent="0.3">
      <c r="A9" s="98"/>
      <c r="B9" s="32" t="s">
        <v>29</v>
      </c>
      <c r="C9" s="14">
        <f>C8-$G$1</f>
        <v>-3183</v>
      </c>
      <c r="D9" s="15">
        <f>D8-$G$1</f>
        <v>-3183</v>
      </c>
      <c r="E9" s="15">
        <f>E8-$G$1</f>
        <v>-3183</v>
      </c>
      <c r="F9" s="15">
        <f>F8-$G$1</f>
        <v>-3183</v>
      </c>
      <c r="G9" s="16"/>
      <c r="H9" s="16">
        <f>MAX(C9:F9)-MIN(C9:F9)</f>
        <v>0</v>
      </c>
      <c r="I9" s="17">
        <f>C9/$G$1</f>
        <v>-1</v>
      </c>
      <c r="J9" s="18">
        <f>D9/$G$1</f>
        <v>-1</v>
      </c>
      <c r="K9" s="18">
        <f>E9/$G$1</f>
        <v>-1</v>
      </c>
      <c r="L9" s="18">
        <f>F9/$G$1</f>
        <v>-1</v>
      </c>
      <c r="M9" s="45"/>
      <c r="N9" s="27">
        <f>H9/$G$1</f>
        <v>0</v>
      </c>
      <c r="P9" s="7"/>
    </row>
    <row r="10" spans="1:23" x14ac:dyDescent="0.25">
      <c r="A10" s="91" t="s">
        <v>19</v>
      </c>
      <c r="B10" s="31" t="s">
        <v>17</v>
      </c>
      <c r="C10" s="8">
        <f>SUMIF(Assignments!$A$6:$A$48,"=1",Assignments!$D$6:$D$48)</f>
        <v>0</v>
      </c>
      <c r="D10" s="9">
        <f>SUMIF(Assignments!$A$6:$A$48,"=2",Assignments!$D$6:$D$48)</f>
        <v>0</v>
      </c>
      <c r="E10" s="9">
        <f>SUMIF(Assignments!$A$6:$A$48,"=3",Assignments!$D$6:$D$48)</f>
        <v>0</v>
      </c>
      <c r="F10" s="9">
        <f>SUMIF(Assignments!$A$6:$A$48,"=4",Assignments!$D$6:$D$48)</f>
        <v>0</v>
      </c>
      <c r="G10" s="10">
        <f t="shared" ref="G10:G22" si="0">H10-SUM(C10:F10)</f>
        <v>9086.6612559999994</v>
      </c>
      <c r="H10" s="58">
        <v>9086.6612559999994</v>
      </c>
      <c r="I10" s="11"/>
      <c r="J10" s="12"/>
      <c r="K10" s="12"/>
      <c r="L10" s="12"/>
      <c r="M10" s="46"/>
      <c r="N10" s="26"/>
      <c r="P10" s="7"/>
    </row>
    <row r="11" spans="1:23" x14ac:dyDescent="0.25">
      <c r="A11" s="92"/>
      <c r="B11" s="33" t="s">
        <v>21</v>
      </c>
      <c r="C11" s="14">
        <f>SUMIF(Assignments!$A$6:$A$48,"=1",Assignments!$E$6:$E$48)</f>
        <v>0</v>
      </c>
      <c r="D11" s="15">
        <f>SUMIF(Assignments!$A$6:$A$48,"=2",Assignments!$E$6:$E$48)</f>
        <v>0</v>
      </c>
      <c r="E11" s="15">
        <f>SUMIF(Assignments!$A$6:$A$48,"=3",Assignments!$E$6:$E$48)</f>
        <v>0</v>
      </c>
      <c r="F11" s="15">
        <f>SUMIF(Assignments!$A$6:$A$48,"=4",Assignments!$E$6:$E$48)</f>
        <v>0</v>
      </c>
      <c r="G11" s="16">
        <f t="shared" si="0"/>
        <v>1492.2717079999998</v>
      </c>
      <c r="H11" s="56">
        <v>1492.2717079999998</v>
      </c>
      <c r="I11" s="17" t="e">
        <f t="shared" ref="I11:L14" si="1">C11/C$10</f>
        <v>#DIV/0!</v>
      </c>
      <c r="J11" s="18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45">
        <f>IF(G11&gt;0,G11/G$10,"")</f>
        <v>0.16422662471484123</v>
      </c>
      <c r="N11" s="19">
        <f>H11/H$10</f>
        <v>0.16422662471484123</v>
      </c>
      <c r="P11" s="7"/>
    </row>
    <row r="12" spans="1:23" x14ac:dyDescent="0.25">
      <c r="A12" s="92"/>
      <c r="B12" s="33" t="s">
        <v>22</v>
      </c>
      <c r="C12" s="14">
        <f>SUMIF(Assignments!$A$6:$A$48,"=1",Assignments!$F$6:$F$48)</f>
        <v>0</v>
      </c>
      <c r="D12" s="15">
        <f>SUMIF(Assignments!$A$6:$A$48,"=2",Assignments!$F$6:$F$48)</f>
        <v>0</v>
      </c>
      <c r="E12" s="15">
        <f>SUMIF(Assignments!$A$6:$A$48,"=3",Assignments!$F$6:$F$48)</f>
        <v>0</v>
      </c>
      <c r="F12" s="15">
        <f>SUMIF(Assignments!$A$6:$A$48,"=4",Assignments!$F$6:$F$48)</f>
        <v>0</v>
      </c>
      <c r="G12" s="16">
        <f t="shared" si="0"/>
        <v>6675.8395479999999</v>
      </c>
      <c r="H12" s="56">
        <v>6675.8395479999999</v>
      </c>
      <c r="I12" s="17" t="e">
        <f t="shared" si="1"/>
        <v>#DIV/0!</v>
      </c>
      <c r="J12" s="18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45">
        <f>IF(G12&gt;0,G12/G$10,"")</f>
        <v>0.73468564084436261</v>
      </c>
      <c r="N12" s="19">
        <f>H12/H$10</f>
        <v>0.73468564084436261</v>
      </c>
      <c r="P12" s="7"/>
    </row>
    <row r="13" spans="1:23" x14ac:dyDescent="0.25">
      <c r="A13" s="92"/>
      <c r="B13" s="33" t="s">
        <v>45</v>
      </c>
      <c r="C13" s="14">
        <f>SUMIF(Assignments!$A$6:$A$48,"=1",Assignments!$G$6:$G$48)</f>
        <v>0</v>
      </c>
      <c r="D13" s="15">
        <f>SUMIF(Assignments!$A$6:$A$48,"=2",Assignments!$G$6:$G$48)</f>
        <v>0</v>
      </c>
      <c r="E13" s="15">
        <f>SUMIF(Assignments!$A$6:$A$48,"=3",Assignments!$G$6:$G$48)</f>
        <v>0</v>
      </c>
      <c r="F13" s="15">
        <f>SUMIF(Assignments!$A$6:$A$48,"=4",Assignments!$G$6:$G$48)</f>
        <v>0</v>
      </c>
      <c r="G13" s="16">
        <f t="shared" si="0"/>
        <v>78.990980000000008</v>
      </c>
      <c r="H13" s="56">
        <v>78.990980000000008</v>
      </c>
      <c r="I13" s="17" t="e">
        <f t="shared" si="1"/>
        <v>#DIV/0!</v>
      </c>
      <c r="J13" s="18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45">
        <f>IF(G13&gt;0,G13/G$10,"")</f>
        <v>8.6930697397618502E-3</v>
      </c>
      <c r="N13" s="19">
        <f>H13/H$10</f>
        <v>8.6930697397618502E-3</v>
      </c>
      <c r="P13" s="7"/>
    </row>
    <row r="14" spans="1:23" ht="13.8" thickBot="1" x14ac:dyDescent="0.3">
      <c r="A14" s="92"/>
      <c r="B14" s="33" t="s">
        <v>23</v>
      </c>
      <c r="C14" s="14">
        <f>SUMIF(Assignments!$A$6:$A$48,"=1",Assignments!$H$6:$H$48)</f>
        <v>0</v>
      </c>
      <c r="D14" s="15">
        <f>SUMIF(Assignments!$A$6:$A$48,"=2",Assignments!$H$6:$H$48)</f>
        <v>0</v>
      </c>
      <c r="E14" s="15">
        <f>SUMIF(Assignments!$A$6:$A$48,"=3",Assignments!$H$6:$H$48)</f>
        <v>0</v>
      </c>
      <c r="F14" s="15">
        <f>SUMIF(Assignments!$A$6:$A$48,"=4",Assignments!$H$6:$H$48)</f>
        <v>0</v>
      </c>
      <c r="G14" s="16">
        <f t="shared" si="0"/>
        <v>686.80486700000006</v>
      </c>
      <c r="H14" s="57">
        <v>686.80486700000006</v>
      </c>
      <c r="I14" s="17" t="e">
        <f t="shared" si="1"/>
        <v>#DIV/0!</v>
      </c>
      <c r="J14" s="18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35">
        <f>IF(G14&gt;0,G14/G$10,"")</f>
        <v>7.5583852820143044E-2</v>
      </c>
      <c r="N14" s="19">
        <f>H14/H$10</f>
        <v>7.5583852820143044E-2</v>
      </c>
      <c r="P14" s="7"/>
    </row>
    <row r="15" spans="1:23" x14ac:dyDescent="0.25">
      <c r="A15" s="91" t="s">
        <v>54</v>
      </c>
      <c r="B15" s="31" t="s">
        <v>32</v>
      </c>
      <c r="C15" s="8">
        <f>SUMIF(Assignments!$A$6:$A$48,"=1",Assignments!$I$6:$I$48)</f>
        <v>0</v>
      </c>
      <c r="D15" s="9">
        <f>SUMIF(Assignments!$A$6:$A$48,"=2",Assignments!$I$6:$I$48)</f>
        <v>0</v>
      </c>
      <c r="E15" s="9">
        <f>SUMIF(Assignments!$A$6:$A$48,"=3",Assignments!$I$6:$I$48)</f>
        <v>0</v>
      </c>
      <c r="F15" s="9">
        <f>SUMIF(Assignments!$A$6:$A$48,"=4",Assignments!$I$6:$I$48)</f>
        <v>0</v>
      </c>
      <c r="G15" s="10">
        <f t="shared" si="0"/>
        <v>7973.5238420000005</v>
      </c>
      <c r="H15" s="55">
        <v>7973.5238420000005</v>
      </c>
      <c r="I15" s="11"/>
      <c r="J15" s="12"/>
      <c r="K15" s="12"/>
      <c r="L15" s="12"/>
      <c r="M15" s="45"/>
      <c r="N15" s="26"/>
      <c r="P15" s="7"/>
    </row>
    <row r="16" spans="1:23" s="50" customFormat="1" x14ac:dyDescent="0.25">
      <c r="A16" s="92"/>
      <c r="B16" s="33" t="s">
        <v>34</v>
      </c>
      <c r="C16" s="14">
        <f>SUMIF(Assignments!$A$6:$A$48,"=1",Assignments!$J$6:$J$48)</f>
        <v>0</v>
      </c>
      <c r="D16" s="15">
        <f>SUMIF(Assignments!$A$6:$A$48,"=2",Assignments!$J$6:$J$48)</f>
        <v>0</v>
      </c>
      <c r="E16" s="15">
        <f>SUMIF(Assignments!$A$6:$A$48,"=3",Assignments!$J$6:$J$48)</f>
        <v>0</v>
      </c>
      <c r="F16" s="15">
        <f>SUMIF(Assignments!$A$6:$A$48,"=4",Assignments!$J$6:$J$48)</f>
        <v>0</v>
      </c>
      <c r="G16" s="16">
        <f t="shared" si="0"/>
        <v>280.40910200000013</v>
      </c>
      <c r="H16" s="55">
        <v>280.40910200000013</v>
      </c>
      <c r="I16" s="17" t="e">
        <f t="shared" ref="I16:J18" si="2">C16/C$15</f>
        <v>#DIV/0!</v>
      </c>
      <c r="J16" s="18" t="e">
        <f t="shared" si="2"/>
        <v>#DIV/0!</v>
      </c>
      <c r="K16" s="18" t="e">
        <f t="shared" ref="K16:L18" si="3">E16/E$15</f>
        <v>#DIV/0!</v>
      </c>
      <c r="L16" s="18" t="e">
        <f t="shared" si="3"/>
        <v>#DIV/0!</v>
      </c>
      <c r="M16" s="45">
        <f>IF(G16&gt;0,G16/G$15,"")</f>
        <v>3.5167525369769893E-2</v>
      </c>
      <c r="N16" s="19">
        <f>H16/H$15</f>
        <v>3.5167525369769893E-2</v>
      </c>
      <c r="P16" s="7"/>
    </row>
    <row r="17" spans="1:18" x14ac:dyDescent="0.25">
      <c r="A17" s="92"/>
      <c r="B17" s="33" t="s">
        <v>18</v>
      </c>
      <c r="C17" s="14">
        <f>SUMIF(Assignments!$A$6:$A$48,"=1",Assignments!$K$6:$K$48)</f>
        <v>0</v>
      </c>
      <c r="D17" s="15">
        <f>SUMIF(Assignments!$A$6:$A$48,"=2",Assignments!$K$6:$K$48)</f>
        <v>0</v>
      </c>
      <c r="E17" s="15">
        <f>SUMIF(Assignments!$A$6:$A$48,"=3",Assignments!$K$6:$K$48)</f>
        <v>0</v>
      </c>
      <c r="F17" s="15">
        <f>SUMIF(Assignments!$A$6:$A$48,"=4",Assignments!$K$6:$K$48)</f>
        <v>0</v>
      </c>
      <c r="G17" s="16">
        <f t="shared" si="0"/>
        <v>1397.6225739999998</v>
      </c>
      <c r="H17" s="55">
        <v>1397.6225739999998</v>
      </c>
      <c r="I17" s="17" t="e">
        <f t="shared" si="2"/>
        <v>#DIV/0!</v>
      </c>
      <c r="J17" s="18" t="e">
        <f t="shared" si="2"/>
        <v>#DIV/0!</v>
      </c>
      <c r="K17" s="18" t="e">
        <f t="shared" si="3"/>
        <v>#DIV/0!</v>
      </c>
      <c r="L17" s="18" t="e">
        <f t="shared" si="3"/>
        <v>#DIV/0!</v>
      </c>
      <c r="M17" s="45">
        <f>IF(G17&gt;0,G17/G$15,"")</f>
        <v>0.1752829240489778</v>
      </c>
      <c r="N17" s="19">
        <f>H17/H$15</f>
        <v>0.1752829240489778</v>
      </c>
      <c r="P17" s="7"/>
    </row>
    <row r="18" spans="1:18" ht="13.8" thickBot="1" x14ac:dyDescent="0.3">
      <c r="A18" s="93"/>
      <c r="B18" s="34" t="s">
        <v>35</v>
      </c>
      <c r="C18" s="20">
        <f>SUMIF(Assignments!$A$6:$A$48,"=1",Assignments!$L$6:$L$48)</f>
        <v>0</v>
      </c>
      <c r="D18" s="21">
        <f>SUMIF(Assignments!$A$6:$A$48,"=2",Assignments!$L$6:$L$48)</f>
        <v>0</v>
      </c>
      <c r="E18" s="21">
        <f>SUMIF(Assignments!$A$6:$A$48,"=3",Assignments!$L$6:$L$48)</f>
        <v>0</v>
      </c>
      <c r="F18" s="21">
        <f>SUMIF(Assignments!$A$6:$A$48,"=4",Assignments!$L$6:$L$48)</f>
        <v>0</v>
      </c>
      <c r="G18" s="22">
        <f t="shared" si="0"/>
        <v>6295.4921659999982</v>
      </c>
      <c r="H18" s="55">
        <v>6295.4921659999982</v>
      </c>
      <c r="I18" s="23" t="e">
        <f t="shared" si="2"/>
        <v>#DIV/0!</v>
      </c>
      <c r="J18" s="24" t="e">
        <f t="shared" si="2"/>
        <v>#DIV/0!</v>
      </c>
      <c r="K18" s="24" t="e">
        <f t="shared" si="3"/>
        <v>#DIV/0!</v>
      </c>
      <c r="L18" s="24" t="e">
        <f t="shared" si="3"/>
        <v>#DIV/0!</v>
      </c>
      <c r="M18" s="45">
        <f>IF(G18&gt;0,G18/G$15,"")</f>
        <v>0.78954955058125198</v>
      </c>
      <c r="N18" s="25">
        <f>H18/H$15</f>
        <v>0.78954955058125198</v>
      </c>
      <c r="P18" s="7"/>
    </row>
    <row r="19" spans="1:18" x14ac:dyDescent="0.25">
      <c r="A19" s="91" t="s">
        <v>55</v>
      </c>
      <c r="B19" s="31" t="s">
        <v>33</v>
      </c>
      <c r="C19" s="8">
        <f>SUMIF(Assignments!$A$6:$A$48,"=1",Assignments!$M$6:$M$48)</f>
        <v>0</v>
      </c>
      <c r="D19" s="9">
        <f>SUMIF(Assignments!$A$6:$A$48,"=2",Assignments!$M$6:$M$48)</f>
        <v>0</v>
      </c>
      <c r="E19" s="9">
        <f>SUMIF(Assignments!$A$6:$A$48,"=3",Assignments!$M$6:$M$48)</f>
        <v>0</v>
      </c>
      <c r="F19" s="9">
        <f>SUMIF(Assignments!$A$6:$A$48,"=4",Assignments!$M$6:$M$48)</f>
        <v>0</v>
      </c>
      <c r="G19" s="10">
        <f t="shared" si="0"/>
        <v>7022.6913470000009</v>
      </c>
      <c r="H19" s="58">
        <v>7022.6913470000009</v>
      </c>
      <c r="I19" s="11"/>
      <c r="J19" s="12"/>
      <c r="K19" s="12"/>
      <c r="L19" s="12"/>
      <c r="M19" s="46"/>
      <c r="N19" s="26"/>
      <c r="P19" s="7"/>
    </row>
    <row r="20" spans="1:18" x14ac:dyDescent="0.25">
      <c r="A20" s="92"/>
      <c r="B20" s="33" t="s">
        <v>34</v>
      </c>
      <c r="C20" s="14">
        <f>SUMIF(Assignments!$A$6:$A$48,"=1",Assignments!$N$6:$N$48)</f>
        <v>0</v>
      </c>
      <c r="D20" s="15">
        <f>SUMIF(Assignments!$A$6:$A$48,"=2",Assignments!$N$6:$N$48)</f>
        <v>0</v>
      </c>
      <c r="E20" s="15">
        <f>SUMIF(Assignments!$A$6:$A$48,"=3",Assignments!$N$6:$N$48)</f>
        <v>0</v>
      </c>
      <c r="F20" s="15">
        <f>SUMIF(Assignments!$A$6:$A$48,"=4",Assignments!$N$6:$N$48)</f>
        <v>0</v>
      </c>
      <c r="G20" s="16">
        <f t="shared" si="0"/>
        <v>254.788669</v>
      </c>
      <c r="H20" s="56">
        <v>254.788669</v>
      </c>
      <c r="I20" s="17" t="e">
        <f t="shared" ref="I20:J22" si="4">C20/C$19</f>
        <v>#DIV/0!</v>
      </c>
      <c r="J20" s="18" t="e">
        <f t="shared" si="4"/>
        <v>#DIV/0!</v>
      </c>
      <c r="K20" s="18" t="e">
        <f t="shared" ref="K20:L22" si="5">E20/E$19</f>
        <v>#DIV/0!</v>
      </c>
      <c r="L20" s="18" t="e">
        <f t="shared" si="5"/>
        <v>#DIV/0!</v>
      </c>
      <c r="M20" s="45">
        <f>IF(G20&gt;0,G20/G$19,"")</f>
        <v>3.6280772770804215E-2</v>
      </c>
      <c r="N20" s="19">
        <f>H20/H$19</f>
        <v>3.6280772770804215E-2</v>
      </c>
      <c r="P20" s="7"/>
    </row>
    <row r="21" spans="1:18" x14ac:dyDescent="0.25">
      <c r="A21" s="92"/>
      <c r="B21" s="33" t="s">
        <v>18</v>
      </c>
      <c r="C21" s="14">
        <f>SUMIF(Assignments!$A$6:$A$48,"=1",Assignments!$O$6:$O$48)</f>
        <v>0</v>
      </c>
      <c r="D21" s="15">
        <f>SUMIF(Assignments!$A$6:$A$48,"=2",Assignments!$O$6:$O$48)</f>
        <v>0</v>
      </c>
      <c r="E21" s="15">
        <f>SUMIF(Assignments!$A$6:$A$48,"=3",Assignments!$O$6:$O$48)</f>
        <v>0</v>
      </c>
      <c r="F21" s="15">
        <f>SUMIF(Assignments!$A$6:$A$48,"=4",Assignments!$O$6:$O$48)</f>
        <v>0</v>
      </c>
      <c r="G21" s="16">
        <f t="shared" si="0"/>
        <v>1115.0485539999995</v>
      </c>
      <c r="H21" s="56">
        <v>1115.0485539999995</v>
      </c>
      <c r="I21" s="17" t="e">
        <f t="shared" si="4"/>
        <v>#DIV/0!</v>
      </c>
      <c r="J21" s="18" t="e">
        <f t="shared" si="4"/>
        <v>#DIV/0!</v>
      </c>
      <c r="K21" s="18" t="e">
        <f t="shared" si="5"/>
        <v>#DIV/0!</v>
      </c>
      <c r="L21" s="18" t="e">
        <f t="shared" si="5"/>
        <v>#DIV/0!</v>
      </c>
      <c r="M21" s="45">
        <f>IF(G21&gt;0,G21/G$19,"")</f>
        <v>0.1587779526258595</v>
      </c>
      <c r="N21" s="19">
        <f>H21/H$19</f>
        <v>0.1587779526258595</v>
      </c>
      <c r="P21" s="7"/>
    </row>
    <row r="22" spans="1:18" ht="13.8" thickBot="1" x14ac:dyDescent="0.3">
      <c r="A22" s="93"/>
      <c r="B22" s="34" t="s">
        <v>35</v>
      </c>
      <c r="C22" s="20">
        <f>SUMIF(Assignments!$A$6:$A$48,"=1",Assignments!$P$6:$P$48)</f>
        <v>0</v>
      </c>
      <c r="D22" s="21">
        <f>SUMIF(Assignments!$A$6:$A$48,"=2",Assignments!$P$6:$P$48)</f>
        <v>0</v>
      </c>
      <c r="E22" s="21">
        <f>SUMIF(Assignments!$A$6:$A$48,"=3",Assignments!$P$6:$P$48)</f>
        <v>0</v>
      </c>
      <c r="F22" s="21">
        <f>SUMIF(Assignments!$A$6:$A$48,"=4",Assignments!$P$6:$P$48)</f>
        <v>0</v>
      </c>
      <c r="G22" s="22">
        <f t="shared" si="0"/>
        <v>5652.8541239999995</v>
      </c>
      <c r="H22" s="57">
        <v>5652.8541239999995</v>
      </c>
      <c r="I22" s="23" t="e">
        <f t="shared" si="4"/>
        <v>#DIV/0!</v>
      </c>
      <c r="J22" s="24" t="e">
        <f t="shared" si="4"/>
        <v>#DIV/0!</v>
      </c>
      <c r="K22" s="24" t="e">
        <f t="shared" si="5"/>
        <v>#DIV/0!</v>
      </c>
      <c r="L22" s="24" t="e">
        <f t="shared" si="5"/>
        <v>#DIV/0!</v>
      </c>
      <c r="M22" s="35">
        <f>IF(G22&gt;0,G22/G$19,"")</f>
        <v>0.80494127460333598</v>
      </c>
      <c r="N22" s="25">
        <f>H22/H$19</f>
        <v>0.80494127460333598</v>
      </c>
      <c r="P22" s="7"/>
    </row>
    <row r="23" spans="1:18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8" ht="15.6" x14ac:dyDescent="0.3">
      <c r="A24" s="1" t="s">
        <v>40</v>
      </c>
    </row>
    <row r="25" spans="1:18" x14ac:dyDescent="0.25">
      <c r="A25" s="90" t="s">
        <v>44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</row>
    <row r="26" spans="1:18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</row>
    <row r="27" spans="1:18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</row>
    <row r="29" spans="1:18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18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</row>
  </sheetData>
  <sheetProtection sheet="1" selectLockedCells="1"/>
  <protectedRanges>
    <protectedRange sqref="A3:B3 I6:L6 C6:F6" name="Range1"/>
  </protectedRanges>
  <mergeCells count="7">
    <mergeCell ref="A3:F4"/>
    <mergeCell ref="A25:R30"/>
    <mergeCell ref="A15:A18"/>
    <mergeCell ref="A19:A22"/>
    <mergeCell ref="A10:A14"/>
    <mergeCell ref="I6:N6"/>
    <mergeCell ref="A8:A9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Shalice Tilton</cp:lastModifiedBy>
  <cp:lastPrinted>2017-04-20T07:56:20Z</cp:lastPrinted>
  <dcterms:created xsi:type="dcterms:W3CDTF">2009-06-26T00:03:19Z</dcterms:created>
  <dcterms:modified xsi:type="dcterms:W3CDTF">2021-08-27T22:42:15Z</dcterms:modified>
</cp:coreProperties>
</file>